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760" yWindow="32760" windowWidth="14520" windowHeight="11640" tabRatio="653"/>
  </bookViews>
  <sheets>
    <sheet name="Tagespflege-Rechner" sheetId="29" r:id="rId1"/>
  </sheets>
  <calcPr calcId="145621"/>
</workbook>
</file>

<file path=xl/calcChain.xml><?xml version="1.0" encoding="utf-8"?>
<calcChain xmlns="http://schemas.openxmlformats.org/spreadsheetml/2006/main">
  <c r="Q34" i="29" l="1"/>
  <c r="A62" i="29"/>
  <c r="L64" i="29"/>
  <c r="C31" i="29"/>
  <c r="C47" i="29"/>
  <c r="S17" i="29"/>
  <c r="S18" i="29"/>
  <c r="S19" i="29"/>
  <c r="S20" i="29"/>
  <c r="S21" i="29"/>
  <c r="B4" i="29"/>
  <c r="S65" i="29"/>
  <c r="S64" i="29"/>
  <c r="S63" i="29"/>
  <c r="Q26" i="29"/>
  <c r="W21" i="29"/>
  <c r="V21" i="29"/>
  <c r="U21" i="29"/>
  <c r="T21" i="29"/>
  <c r="W20" i="29"/>
  <c r="V20" i="29"/>
  <c r="U20" i="29"/>
  <c r="T20" i="29"/>
  <c r="W19" i="29"/>
  <c r="V19" i="29"/>
  <c r="U19" i="29"/>
  <c r="T19" i="29"/>
  <c r="W18" i="29"/>
  <c r="V18" i="29"/>
  <c r="U18" i="29"/>
  <c r="T18" i="29"/>
  <c r="W17" i="29"/>
  <c r="V17" i="29"/>
  <c r="U17" i="29"/>
  <c r="T17" i="29"/>
  <c r="W65" i="29"/>
  <c r="V65" i="29"/>
  <c r="U65" i="29"/>
  <c r="T65" i="29"/>
  <c r="W64" i="29"/>
  <c r="V64" i="29"/>
  <c r="U64" i="29"/>
  <c r="T64" i="29"/>
  <c r="W63" i="29"/>
  <c r="V63" i="29"/>
  <c r="U63" i="29"/>
  <c r="T63" i="29"/>
  <c r="L68" i="29"/>
  <c r="L67" i="29"/>
  <c r="L66" i="29"/>
  <c r="L65" i="29"/>
  <c r="M10" i="29"/>
  <c r="M19" i="29"/>
  <c r="L10" i="29" s="1"/>
  <c r="N9" i="29"/>
  <c r="N8" i="29"/>
  <c r="N7" i="29"/>
  <c r="E12" i="29"/>
  <c r="C6" i="29"/>
  <c r="B8" i="29"/>
  <c r="B7" i="29"/>
  <c r="E34" i="29"/>
  <c r="B6" i="29"/>
  <c r="U62" i="29"/>
  <c r="B5" i="29"/>
  <c r="M16" i="29"/>
  <c r="F34" i="29"/>
  <c r="W43" i="29"/>
  <c r="B34" i="29"/>
  <c r="S43" i="29"/>
  <c r="F84" i="29"/>
  <c r="M7" i="29"/>
  <c r="M17" i="29"/>
  <c r="N10" i="29"/>
  <c r="M18" i="29"/>
  <c r="L9" i="29"/>
  <c r="M9" i="29"/>
  <c r="M8" i="29"/>
  <c r="L8" i="29"/>
  <c r="D31" i="29"/>
  <c r="D47" i="29"/>
  <c r="E31" i="29"/>
  <c r="E47" i="29"/>
  <c r="S62" i="29"/>
  <c r="F31" i="29"/>
  <c r="F47" i="29"/>
  <c r="C8" i="29"/>
  <c r="D42" i="29"/>
  <c r="B31" i="29"/>
  <c r="B47" i="29"/>
  <c r="C34" i="29"/>
  <c r="V62" i="29"/>
  <c r="V22" i="29"/>
  <c r="M68" i="29"/>
  <c r="N68" i="29"/>
  <c r="S66" i="29"/>
  <c r="C38" i="29"/>
  <c r="E39" i="29"/>
  <c r="B42" i="29"/>
  <c r="F42" i="29"/>
  <c r="D8" i="29"/>
  <c r="D28" i="29"/>
  <c r="U32" i="29"/>
  <c r="E42" i="29"/>
  <c r="C42" i="29"/>
  <c r="C5" i="29"/>
  <c r="M67" i="29"/>
  <c r="N67" i="29"/>
  <c r="M66" i="29"/>
  <c r="N66" i="29"/>
  <c r="C7" i="29"/>
  <c r="C41" i="29"/>
  <c r="M64" i="29"/>
  <c r="N64" i="29"/>
  <c r="M65" i="29"/>
  <c r="N65" i="29"/>
  <c r="C4" i="29"/>
  <c r="D4" i="29"/>
  <c r="F24" i="29"/>
  <c r="W28" i="29"/>
  <c r="V66" i="29"/>
  <c r="F50" i="29"/>
  <c r="D34" i="29"/>
  <c r="U22" i="29"/>
  <c r="U66" i="29"/>
  <c r="S22" i="29"/>
  <c r="F39" i="29"/>
  <c r="E40" i="29"/>
  <c r="E28" i="29"/>
  <c r="V32" i="29"/>
  <c r="B50" i="29"/>
  <c r="B84" i="29"/>
  <c r="F32" i="29"/>
  <c r="E32" i="29"/>
  <c r="B32" i="29"/>
  <c r="D5" i="29"/>
  <c r="T62" i="29"/>
  <c r="D32" i="29"/>
  <c r="C32" i="29"/>
  <c r="C35" i="29"/>
  <c r="E35" i="29"/>
  <c r="W62" i="29"/>
  <c r="D35" i="29"/>
  <c r="B35" i="29"/>
  <c r="F40" i="29"/>
  <c r="B40" i="29"/>
  <c r="C50" i="29"/>
  <c r="C84" i="29"/>
  <c r="T43" i="29"/>
  <c r="F35" i="29"/>
  <c r="F33" i="29"/>
  <c r="B33" i="29"/>
  <c r="E33" i="29"/>
  <c r="D6" i="29"/>
  <c r="D33" i="29"/>
  <c r="C33" i="29"/>
  <c r="D40" i="29"/>
  <c r="E24" i="29"/>
  <c r="V28" i="29"/>
  <c r="E50" i="29"/>
  <c r="V43" i="29"/>
  <c r="E84" i="29"/>
  <c r="C56" i="29"/>
  <c r="B38" i="29"/>
  <c r="B56" i="29"/>
  <c r="C39" i="29"/>
  <c r="E38" i="29"/>
  <c r="E56" i="29"/>
  <c r="D38" i="29"/>
  <c r="D56" i="29"/>
  <c r="D39" i="29"/>
  <c r="B39" i="29"/>
  <c r="F38" i="29"/>
  <c r="F56" i="29"/>
  <c r="C40" i="29"/>
  <c r="C28" i="29"/>
  <c r="T32" i="29"/>
  <c r="F41" i="29"/>
  <c r="F59" i="29"/>
  <c r="F76" i="29"/>
  <c r="N52" i="29"/>
  <c r="W81" i="29"/>
  <c r="B24" i="29"/>
  <c r="S28" i="29"/>
  <c r="S51" i="29"/>
  <c r="B41" i="29"/>
  <c r="D7" i="29"/>
  <c r="B27" i="29"/>
  <c r="S31" i="29"/>
  <c r="F28" i="29"/>
  <c r="W32" i="29"/>
  <c r="B28" i="29"/>
  <c r="S32" i="29"/>
  <c r="C59" i="29"/>
  <c r="C76" i="29"/>
  <c r="K52" i="29"/>
  <c r="T81" i="29"/>
  <c r="B59" i="29"/>
  <c r="B68" i="29"/>
  <c r="B94" i="29"/>
  <c r="J28" i="29" s="1"/>
  <c r="J41" i="29" s="1"/>
  <c r="E41" i="29"/>
  <c r="E59" i="29"/>
  <c r="E76" i="29"/>
  <c r="M52" i="29"/>
  <c r="V81" i="29"/>
  <c r="D24" i="29"/>
  <c r="U28" i="29"/>
  <c r="U51" i="29"/>
  <c r="U70" i="29"/>
  <c r="C24" i="29"/>
  <c r="T28" i="29"/>
  <c r="D41" i="29"/>
  <c r="D50" i="29"/>
  <c r="D59" i="29"/>
  <c r="U43" i="29"/>
  <c r="D84" i="29"/>
  <c r="E73" i="29"/>
  <c r="M49" i="29"/>
  <c r="V78" i="29"/>
  <c r="E65" i="29"/>
  <c r="E91" i="29"/>
  <c r="B73" i="29"/>
  <c r="J49" i="29"/>
  <c r="S78" i="29"/>
  <c r="B65" i="29"/>
  <c r="B91" i="29"/>
  <c r="W51" i="29"/>
  <c r="E49" i="29"/>
  <c r="E58" i="29"/>
  <c r="V42" i="29"/>
  <c r="E83" i="29"/>
  <c r="W22" i="29"/>
  <c r="W66" i="29"/>
  <c r="D82" i="29"/>
  <c r="D48" i="29"/>
  <c r="D57" i="29"/>
  <c r="U41" i="29"/>
  <c r="E82" i="29"/>
  <c r="E48" i="29"/>
  <c r="E57" i="29"/>
  <c r="V41" i="29"/>
  <c r="C49" i="29"/>
  <c r="C58" i="29"/>
  <c r="T42" i="29"/>
  <c r="C83" i="29"/>
  <c r="B83" i="29"/>
  <c r="S42" i="29"/>
  <c r="B49" i="29"/>
  <c r="B58" i="29"/>
  <c r="V44" i="29"/>
  <c r="V55" i="29"/>
  <c r="E85" i="29"/>
  <c r="E51" i="29"/>
  <c r="E60" i="29"/>
  <c r="T22" i="29"/>
  <c r="T66" i="29"/>
  <c r="F48" i="29"/>
  <c r="F57" i="29"/>
  <c r="W41" i="29"/>
  <c r="F82" i="29"/>
  <c r="D65" i="29"/>
  <c r="D91" i="29"/>
  <c r="D73" i="29"/>
  <c r="L49" i="29"/>
  <c r="U78" i="29"/>
  <c r="C73" i="29"/>
  <c r="K49" i="29"/>
  <c r="T78" i="29"/>
  <c r="C65" i="29"/>
  <c r="C91" i="29"/>
  <c r="V51" i="29"/>
  <c r="U42" i="29"/>
  <c r="D83" i="29"/>
  <c r="D49" i="29"/>
  <c r="D58" i="29"/>
  <c r="W42" i="29"/>
  <c r="F49" i="29"/>
  <c r="F58" i="29"/>
  <c r="F83" i="29"/>
  <c r="B51" i="29"/>
  <c r="B60" i="29"/>
  <c r="S44" i="29"/>
  <c r="B85" i="29"/>
  <c r="T44" i="29"/>
  <c r="C85" i="29"/>
  <c r="C51" i="29"/>
  <c r="C60" i="29"/>
  <c r="E25" i="29"/>
  <c r="V29" i="29"/>
  <c r="D25" i="29"/>
  <c r="U29" i="29"/>
  <c r="F25" i="29"/>
  <c r="W29" i="29"/>
  <c r="C25" i="29"/>
  <c r="T29" i="29"/>
  <c r="B25" i="29"/>
  <c r="S29" i="29"/>
  <c r="F65" i="29"/>
  <c r="F91" i="29"/>
  <c r="F73" i="29"/>
  <c r="N49" i="29"/>
  <c r="W78" i="29"/>
  <c r="C26" i="29"/>
  <c r="T30" i="29"/>
  <c r="D26" i="29"/>
  <c r="U30" i="29"/>
  <c r="F26" i="29"/>
  <c r="W30" i="29"/>
  <c r="E26" i="29"/>
  <c r="V30" i="29"/>
  <c r="B26" i="29"/>
  <c r="S30" i="29"/>
  <c r="F51" i="29"/>
  <c r="F60" i="29"/>
  <c r="F85" i="29"/>
  <c r="W44" i="29"/>
  <c r="D85" i="29"/>
  <c r="D51" i="29"/>
  <c r="D60" i="29"/>
  <c r="U44" i="29"/>
  <c r="C48" i="29"/>
  <c r="C57" i="29"/>
  <c r="C82" i="29"/>
  <c r="T41" i="29"/>
  <c r="S41" i="29"/>
  <c r="B48" i="29"/>
  <c r="B57" i="29"/>
  <c r="B82" i="29"/>
  <c r="F27" i="29"/>
  <c r="W31" i="29"/>
  <c r="F68" i="29"/>
  <c r="F94" i="29"/>
  <c r="N28" i="29" s="1"/>
  <c r="N41" i="29" s="1"/>
  <c r="C27" i="29"/>
  <c r="T31" i="29"/>
  <c r="D27" i="29"/>
  <c r="U31" i="29"/>
  <c r="S87" i="29"/>
  <c r="U87" i="29"/>
  <c r="E27" i="29"/>
  <c r="V31" i="29"/>
  <c r="V54" i="29"/>
  <c r="V90" i="29"/>
  <c r="W55" i="29"/>
  <c r="W74" i="29"/>
  <c r="S55" i="29"/>
  <c r="S74" i="29"/>
  <c r="V87" i="29"/>
  <c r="C68" i="29"/>
  <c r="C94" i="29"/>
  <c r="K28" i="29"/>
  <c r="K41" i="29" s="1"/>
  <c r="B76" i="29"/>
  <c r="J52" i="29"/>
  <c r="S81" i="29"/>
  <c r="E68" i="29"/>
  <c r="E94" i="29"/>
  <c r="E103" i="29" s="1"/>
  <c r="T51" i="29"/>
  <c r="T70" i="29"/>
  <c r="D76" i="29"/>
  <c r="L52" i="29"/>
  <c r="U81" i="29"/>
  <c r="D68" i="29"/>
  <c r="D94" i="29"/>
  <c r="L28" i="29" s="1"/>
  <c r="L41" i="29" s="1"/>
  <c r="D103" i="29"/>
  <c r="V53" i="29"/>
  <c r="V72" i="29"/>
  <c r="W52" i="29"/>
  <c r="W71" i="29"/>
  <c r="B69" i="29"/>
  <c r="B77" i="29"/>
  <c r="J53" i="29"/>
  <c r="S82" i="29"/>
  <c r="F67" i="29"/>
  <c r="F93" i="29"/>
  <c r="F75" i="29"/>
  <c r="N51" i="29"/>
  <c r="W80" i="29"/>
  <c r="T55" i="29"/>
  <c r="E69" i="29"/>
  <c r="E77" i="29"/>
  <c r="M53" i="29"/>
  <c r="V82" i="29"/>
  <c r="V91" i="29"/>
  <c r="C67" i="29"/>
  <c r="C93" i="29"/>
  <c r="C102" i="29" s="1"/>
  <c r="C75" i="29"/>
  <c r="K51" i="29"/>
  <c r="T80" i="29"/>
  <c r="U55" i="29"/>
  <c r="W87" i="29"/>
  <c r="M25" i="29"/>
  <c r="M38" i="29"/>
  <c r="E100" i="29"/>
  <c r="C74" i="29"/>
  <c r="K50" i="29"/>
  <c r="T79" i="29"/>
  <c r="C66" i="29"/>
  <c r="F103" i="29"/>
  <c r="W53" i="29"/>
  <c r="W72" i="29"/>
  <c r="S70" i="29"/>
  <c r="U52" i="29"/>
  <c r="F74" i="29"/>
  <c r="N50" i="29"/>
  <c r="W79" i="29"/>
  <c r="F66" i="29"/>
  <c r="D74" i="29"/>
  <c r="L50" i="29"/>
  <c r="U79" i="29"/>
  <c r="D66" i="29"/>
  <c r="W70" i="29"/>
  <c r="B74" i="29"/>
  <c r="J50" i="29"/>
  <c r="S79" i="29"/>
  <c r="B66" i="29"/>
  <c r="T54" i="29"/>
  <c r="T90" i="29"/>
  <c r="U54" i="29"/>
  <c r="B103" i="29"/>
  <c r="D69" i="29"/>
  <c r="D77" i="29"/>
  <c r="L53" i="29"/>
  <c r="U82" i="29"/>
  <c r="F69" i="29"/>
  <c r="F77" i="29"/>
  <c r="N53" i="29"/>
  <c r="W82" i="29"/>
  <c r="U53" i="29"/>
  <c r="U72" i="29"/>
  <c r="S52" i="29"/>
  <c r="V52" i="29"/>
  <c r="D75" i="29"/>
  <c r="L51" i="29"/>
  <c r="U80" i="29"/>
  <c r="D67" i="29"/>
  <c r="D93" i="29"/>
  <c r="L27" i="29" s="1"/>
  <c r="L40" i="29" s="1"/>
  <c r="V70" i="29"/>
  <c r="D100" i="29"/>
  <c r="L25" i="29"/>
  <c r="L38" i="29"/>
  <c r="E66" i="29"/>
  <c r="E74" i="29"/>
  <c r="M50" i="29"/>
  <c r="V79" i="29"/>
  <c r="J25" i="29"/>
  <c r="J38" i="29"/>
  <c r="B100" i="29"/>
  <c r="S54" i="29"/>
  <c r="S90" i="29"/>
  <c r="W54" i="29"/>
  <c r="W90" i="29"/>
  <c r="V74" i="29"/>
  <c r="S53" i="29"/>
  <c r="S72" i="29"/>
  <c r="T53" i="29"/>
  <c r="N25" i="29"/>
  <c r="N38" i="29"/>
  <c r="F100" i="29"/>
  <c r="T52" i="29"/>
  <c r="T88" i="29"/>
  <c r="C77" i="29"/>
  <c r="K53" i="29"/>
  <c r="T82" i="29"/>
  <c r="C69" i="29"/>
  <c r="C100" i="29"/>
  <c r="K25" i="29"/>
  <c r="K38" i="29"/>
  <c r="B67" i="29"/>
  <c r="B93" i="29"/>
  <c r="J27" i="29" s="1"/>
  <c r="J40" i="29" s="1"/>
  <c r="B75" i="29"/>
  <c r="J51" i="29"/>
  <c r="S80" i="29"/>
  <c r="E67" i="29"/>
  <c r="E93" i="29"/>
  <c r="M27" i="29" s="1"/>
  <c r="M40" i="29" s="1"/>
  <c r="E75" i="29"/>
  <c r="M51" i="29"/>
  <c r="V80" i="29"/>
  <c r="W91" i="29"/>
  <c r="S91" i="29"/>
  <c r="M28" i="29"/>
  <c r="M41" i="29" s="1"/>
  <c r="C103" i="29"/>
  <c r="U90" i="29"/>
  <c r="W73" i="29"/>
  <c r="V88" i="29"/>
  <c r="T87" i="29"/>
  <c r="U73" i="29"/>
  <c r="T89" i="29"/>
  <c r="W89" i="29"/>
  <c r="U88" i="29"/>
  <c r="T71" i="29"/>
  <c r="S88" i="29"/>
  <c r="D102" i="29"/>
  <c r="F102" i="29"/>
  <c r="N27" i="29"/>
  <c r="N40" i="29"/>
  <c r="B102" i="29"/>
  <c r="S89" i="29"/>
  <c r="V71" i="29"/>
  <c r="U89" i="29"/>
  <c r="U71" i="29"/>
  <c r="U91" i="29"/>
  <c r="T72" i="29"/>
  <c r="S73" i="29"/>
  <c r="S71" i="29"/>
  <c r="T73" i="29"/>
  <c r="V73" i="29"/>
  <c r="T91" i="29"/>
  <c r="T74" i="29"/>
  <c r="E102" i="29"/>
  <c r="W88" i="29"/>
  <c r="V89" i="29"/>
  <c r="U74" i="29"/>
  <c r="L7" i="29" l="1"/>
  <c r="D92" i="29" s="1"/>
  <c r="B92" i="29"/>
  <c r="C92" i="29"/>
  <c r="F92" i="29"/>
  <c r="E92" i="29"/>
  <c r="D95" i="29"/>
  <c r="E95" i="29"/>
  <c r="B95" i="29"/>
  <c r="F95" i="29"/>
  <c r="C95" i="29"/>
  <c r="K27" i="29"/>
  <c r="K40" i="29" s="1"/>
  <c r="D104" i="29" l="1"/>
  <c r="L29" i="29"/>
  <c r="L42" i="29" s="1"/>
  <c r="E101" i="29"/>
  <c r="M26" i="29"/>
  <c r="M39" i="29" s="1"/>
  <c r="C104" i="29"/>
  <c r="K29" i="29"/>
  <c r="K42" i="29" s="1"/>
  <c r="F101" i="29"/>
  <c r="N26" i="29"/>
  <c r="N39" i="29" s="1"/>
  <c r="N29" i="29"/>
  <c r="N42" i="29" s="1"/>
  <c r="F104" i="29"/>
  <c r="K26" i="29"/>
  <c r="K39" i="29" s="1"/>
  <c r="C101" i="29"/>
  <c r="B104" i="29"/>
  <c r="J29" i="29"/>
  <c r="J42" i="29" s="1"/>
  <c r="B101" i="29"/>
  <c r="J26" i="29"/>
  <c r="J39" i="29" s="1"/>
  <c r="M29" i="29"/>
  <c r="M42" i="29" s="1"/>
  <c r="E104" i="29"/>
  <c r="D101" i="29"/>
  <c r="L26" i="29"/>
  <c r="L39" i="29" s="1"/>
</calcChain>
</file>

<file path=xl/sharedStrings.xml><?xml version="1.0" encoding="utf-8"?>
<sst xmlns="http://schemas.openxmlformats.org/spreadsheetml/2006/main" count="249" uniqueCount="93">
  <si>
    <t>U / V / I</t>
  </si>
  <si>
    <t>Gesamt</t>
  </si>
  <si>
    <t>Sachleistung</t>
  </si>
  <si>
    <t>Tage / Woche</t>
  </si>
  <si>
    <t>Nur Pflegekosten pro Monat (circa)</t>
  </si>
  <si>
    <t>übernimmt</t>
  </si>
  <si>
    <t>Kosten für</t>
  </si>
  <si>
    <t>Pflegekasse</t>
  </si>
  <si>
    <t>Nur U/V/I Kosten pro Monat (circa)</t>
  </si>
  <si>
    <t>Stand:</t>
  </si>
  <si>
    <t>Verpflegung</t>
  </si>
  <si>
    <t>Pflegekosten</t>
  </si>
  <si>
    <t>Sachleistungsbedarf</t>
  </si>
  <si>
    <t>Leistungen nach § 45b</t>
  </si>
  <si>
    <t>(Alle Kosten und Leistungen mit eingerechnet)</t>
  </si>
  <si>
    <t>kosten eingesetzt werden muss, ist bei der Berechnung bereits abgezogen.</t>
  </si>
  <si>
    <t>Verbleibendes Budget für Sachleistungen vom  Pflegedienst</t>
  </si>
  <si>
    <t>ohne dass insgesamt irgendwelche Kosten entstehen</t>
  </si>
  <si>
    <t>Unterkunft</t>
  </si>
  <si>
    <t>Investitionskostenanteil</t>
  </si>
  <si>
    <t>Pflegekosten (+Ausb.p.)</t>
  </si>
  <si>
    <t>Pflegekostenanteil</t>
  </si>
  <si>
    <t>Tage pro Woche</t>
  </si>
  <si>
    <t>Pflege(+Ausb.p.+Fahrt)</t>
  </si>
  <si>
    <t>Pflegesatztabelle (ohne Fahrtkosten)</t>
  </si>
  <si>
    <t>In die grünen Felder die Werte vom Einzelfall eingeben</t>
  </si>
  <si>
    <t>Ausbildungspauschale</t>
  </si>
  <si>
    <t>Unterk.+Verpfl.</t>
  </si>
  <si>
    <t>Sachleist. häusl. /</t>
  </si>
  <si>
    <t>Leistungen der Pflegeversicherung</t>
  </si>
  <si>
    <t>häusliche Pflege</t>
  </si>
  <si>
    <t>Tagespflege</t>
  </si>
  <si>
    <t xml:space="preserve">Erfragen Sie bei Ihrer Tagespflegeeinrichtung die aktuellen Kostensätze und </t>
  </si>
  <si>
    <t>geben Sie sie ein. Die monatlichen Kosten oder übrigen Leistungen werden</t>
  </si>
  <si>
    <t xml:space="preserve">durchschnittlich brechnet, da jeder Monat unterschiedlich viele Tage hat und </t>
  </si>
  <si>
    <t>ein bestimmter Wochentag viermal oder fünfmal vorkommen kann.</t>
  </si>
  <si>
    <t>In die gelben Felder die aktuellen Kostensätze der Tagespflege eingeben</t>
  </si>
  <si>
    <t>Aktuelle Leistungssätze der Pflegeversicherung eingeben</t>
  </si>
  <si>
    <t>Fahrtkosten pro Tag</t>
  </si>
  <si>
    <t>für Tagespflege eingesetzte</t>
  </si>
  <si>
    <t>monatlich für Pflegedienst:</t>
  </si>
  <si>
    <t>pro Tag (75%P+75%U/V + I)</t>
  </si>
  <si>
    <t>Nutzer (U/V/I)</t>
  </si>
  <si>
    <t>Alternativ zum Pflegegeld:</t>
  </si>
  <si>
    <t>(nicht verbrauchte Leistungen)</t>
  </si>
  <si>
    <t>Effektiver Verbleib von Pflegegeld (+) oder Mehrkosten (-) pro Monat</t>
  </si>
  <si>
    <t>Gesamtkosten pro Monat (circa)</t>
  </si>
  <si>
    <t>Rechnung der Tagespflege pro Monat für Pflegekosten</t>
  </si>
  <si>
    <t>(Pflegekosten - verfügbare Sachleistungen für Tagespflege)</t>
  </si>
  <si>
    <t>Rechnung der Tagespflege pro Monat insgesamt</t>
  </si>
  <si>
    <t>Verbleibende Sachleistung für häusliche Pflege, wenn Pflegegeld</t>
  </si>
  <si>
    <t>für die Restkosten der Tagespflege eingesetzt wird.</t>
  </si>
  <si>
    <t>Eingesetzte Sachleistung für Tagespflege</t>
  </si>
  <si>
    <t xml:space="preserve">Verbleib von Pflegegeld (+) nach Abzug der Restkosten </t>
  </si>
  <si>
    <t>bzw. Restkosten (-) nach Abzug des Pflegegelds</t>
  </si>
  <si>
    <t>Investitionskosten</t>
  </si>
  <si>
    <t>Tabelle für Kopieren der Werte in eine Übersichtstabelle</t>
  </si>
  <si>
    <t>Tabelle für Kopieren der Werte in eine Übersichtstabelle (Ausb.p. getrennt)</t>
  </si>
  <si>
    <t>Berechnung der Kosten bei Fehlzeiten in der Tagespflege</t>
  </si>
  <si>
    <t xml:space="preserve">wenn die Abwesenheit weniger als 14 Tage vorher </t>
  </si>
  <si>
    <t>für 20 Tage im Jahr berechnet werden.)</t>
  </si>
  <si>
    <t>Regelung in Baden-Württemberg:</t>
  </si>
  <si>
    <t>Pflegegeld</t>
  </si>
  <si>
    <t>(Pflegegeld und Sachleistung können nicht gleichzeitig, sondern nur alternativ oder anteilig zueinander gewährt werden.)</t>
  </si>
  <si>
    <t>Kosten pro Tag (Tagessatz):</t>
  </si>
  <si>
    <t>Pflegesatz  =</t>
  </si>
  <si>
    <t>Leistungen nach Abzug Bedarf Pflegedienst</t>
  </si>
  <si>
    <t>Faktor für monatliche Kosten bei X Wochentagen (Standard = 4,35)</t>
  </si>
  <si>
    <r>
      <t xml:space="preserve">Die in gelben Feldern eingegebenen Kosten pro Tag sind </t>
    </r>
    <r>
      <rPr>
        <u/>
        <sz val="12"/>
        <rFont val="Arial"/>
        <family val="2"/>
      </rPr>
      <t>Beispielwerte</t>
    </r>
    <r>
      <rPr>
        <sz val="12"/>
        <rFont val="Arial"/>
        <family val="2"/>
      </rPr>
      <t xml:space="preserve">. </t>
    </r>
  </si>
  <si>
    <t>Pflegegeld, das gegebenenfalls für die Bezahlung von Unterkunfts- und Verpflegungs-</t>
  </si>
  <si>
    <t>Pflegegrad 2</t>
  </si>
  <si>
    <t>Pflegegrad 3</t>
  </si>
  <si>
    <t>Pflegegrad 4</t>
  </si>
  <si>
    <t>Pflegegrad 5</t>
  </si>
  <si>
    <t>(generell bis 125 €)</t>
  </si>
  <si>
    <t>Pflegegrad 1</t>
  </si>
  <si>
    <t>Preis je Tag</t>
  </si>
  <si>
    <t>Ausbildungspauschale*</t>
  </si>
  <si>
    <t>Das übernimmt die Pflegeversicherung monatlich (Sachleistungsbetrag)</t>
  </si>
  <si>
    <t>Verbleibende Kosten der Tagespflege pro Monat</t>
  </si>
  <si>
    <t>Dieser Kosten-Rechner wurde von Günther Schwarz, Fachberatung Demenz der Evangelischen Gesellschaft  in Stuttgart erstellt. Bei Fragen, Anregungen oder Kritik wenden Sie sich bitte an 
guenther.schwarz@eva-stuttgart.de oder Tel. 0711 2054-374.
Die Datei darf kostenlos per E-Mail verteilt oder zum Download angeboten werden. Änderungen an der Datei nur nach Rücksprache. Eine Gewähr für die Berechnungen wird nicht übernommen. Spenden bitte auf das Konto der Evang. Gesellschaft bei der Evang. Kreditgenossenschaft, BLZ: 520 604 10, Kontonummer: 234 567 Stichwort: „Alzheimer 227160“</t>
  </si>
  <si>
    <t>Verbleibendes Budget des Entlastungsbetrags nach § 45b</t>
  </si>
  <si>
    <t>Verbleibendes Budget Entlastungsbetrag nach § 45b</t>
  </si>
  <si>
    <t>Einsetzbarer Entlastungsbetrag nach § 45b</t>
  </si>
  <si>
    <t>Verbleibende Kosten nach Einsatz des Entlastungsbetrags nach § 45b</t>
  </si>
  <si>
    <t>(Gesamtrechnung Tagespflege abzüglich Entlastungsbetrag § 45b)</t>
  </si>
  <si>
    <t>(Gesamtkosten abzüglich Sachleistungen für Tagespflege)</t>
  </si>
  <si>
    <t>mitgeteilt wurde. Die Kosten können höchstens</t>
  </si>
  <si>
    <t>(Die Kosten werden nur in Rechnung gestellt,</t>
  </si>
  <si>
    <r>
      <rPr>
        <b/>
        <u/>
        <sz val="10"/>
        <rFont val="Arial"/>
        <family val="2"/>
      </rPr>
      <t>Hinweis:</t>
    </r>
    <r>
      <rPr>
        <b/>
        <sz val="10"/>
        <rFont val="Arial"/>
        <family val="2"/>
      </rPr>
      <t xml:space="preserve"> Um den Entlastungsbetrag nach § 45b für die Tagespflege einzusetzen, müssen Sie in der Regel die Rechnungen der Tagespflege bei der Pflegekasse mit Bitte um Rückerstattung über § 45b einreichen (außer Sie haben der Tagespflege eine Vollmacht für § 45b erteilt). Die Kosten werden dann im Rahmen des verfügbaren Budgets zurückerstattet bzw. übernommen. </t>
    </r>
  </si>
  <si>
    <t>Rechen-Kontrolle:</t>
  </si>
  <si>
    <t>Dieser wird dann auch in den Text in Zeile 25 (Überschrift Tabelle) übernommen.</t>
  </si>
  <si>
    <r>
      <t xml:space="preserve">Tagespflege Kostenrechner </t>
    </r>
    <r>
      <rPr>
        <sz val="17"/>
        <rFont val="Arial"/>
        <family val="2"/>
      </rPr>
      <t>Version 1/2022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</si>
</sst>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quot;;[Red]\-#,##0\ &quot;€&quot;"/>
    <numFmt numFmtId="8" formatCode="#,##0.00\ &quot;€&quot;;[Red]\-#,##0.00\ &quot;€&quot;"/>
    <numFmt numFmtId="164" formatCode="#,##0\ &quot;€&quot;"/>
    <numFmt numFmtId="165" formatCode="#,##0.00_ ;[Red]\-#,##0.00\ "/>
  </numFmts>
  <fonts count="19" x14ac:knownFonts="1">
    <font>
      <sz val="10"/>
      <name val="Arial"/>
    </font>
    <font>
      <b/>
      <sz val="10"/>
      <name val="Arial"/>
      <family val="2"/>
    </font>
    <font>
      <sz val="10"/>
      <name val="Arial"/>
      <family val="2"/>
    </font>
    <font>
      <sz val="9"/>
      <name val="Arial"/>
      <family val="2"/>
    </font>
    <font>
      <b/>
      <sz val="12"/>
      <name val="Arial"/>
      <family val="2"/>
    </font>
    <font>
      <b/>
      <sz val="13"/>
      <name val="Arial"/>
      <family val="2"/>
    </font>
    <font>
      <sz val="12"/>
      <name val="Arial"/>
      <family val="2"/>
    </font>
    <font>
      <b/>
      <sz val="12"/>
      <color indexed="9"/>
      <name val="Arial"/>
      <family val="2"/>
    </font>
    <font>
      <sz val="12"/>
      <color indexed="9"/>
      <name val="Arial"/>
      <family val="2"/>
    </font>
    <font>
      <u/>
      <sz val="12"/>
      <name val="Arial"/>
      <family val="2"/>
    </font>
    <font>
      <sz val="11"/>
      <name val="Arial"/>
      <family val="2"/>
    </font>
    <font>
      <b/>
      <u/>
      <sz val="12"/>
      <name val="Arial"/>
      <family val="2"/>
    </font>
    <font>
      <b/>
      <u/>
      <sz val="10"/>
      <name val="Arial"/>
      <family val="2"/>
    </font>
    <font>
      <sz val="10"/>
      <name val="Arial Narrow"/>
      <family val="2"/>
    </font>
    <font>
      <b/>
      <sz val="18"/>
      <color theme="0"/>
      <name val="Arial"/>
      <family val="2"/>
    </font>
    <font>
      <b/>
      <sz val="12"/>
      <color rgb="FFFF0000"/>
      <name val="Arial"/>
      <family val="2"/>
    </font>
    <font>
      <b/>
      <sz val="11"/>
      <color rgb="FFFF0000"/>
      <name val="Arial"/>
      <family val="2"/>
    </font>
    <font>
      <b/>
      <sz val="17"/>
      <name val="Arial"/>
      <family val="2"/>
    </font>
    <font>
      <sz val="17"/>
      <name val="Arial"/>
      <family val="2"/>
    </font>
  </fonts>
  <fills count="11">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11"/>
        <bgColor indexed="64"/>
      </patternFill>
    </fill>
    <fill>
      <patternFill patternType="solid">
        <fgColor indexed="41"/>
        <bgColor indexed="64"/>
      </patternFill>
    </fill>
    <fill>
      <patternFill patternType="solid">
        <fgColor indexed="22"/>
        <bgColor indexed="64"/>
      </patternFill>
    </fill>
    <fill>
      <patternFill patternType="solid">
        <fgColor indexed="51"/>
        <bgColor indexed="64"/>
      </patternFill>
    </fill>
    <fill>
      <patternFill patternType="solid">
        <fgColor theme="1"/>
        <bgColor indexed="64"/>
      </patternFill>
    </fill>
    <fill>
      <patternFill patternType="solid">
        <fgColor rgb="FFFFFF99"/>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0" fontId="2" fillId="0" borderId="0"/>
  </cellStyleXfs>
  <cellXfs count="142">
    <xf numFmtId="0" fontId="0" fillId="0" borderId="0" xfId="0"/>
    <xf numFmtId="6" fontId="0" fillId="0" borderId="1" xfId="0" applyNumberFormat="1" applyFill="1" applyBorder="1"/>
    <xf numFmtId="8" fontId="0" fillId="2" borderId="1" xfId="0" applyNumberFormat="1" applyFill="1" applyBorder="1" applyProtection="1">
      <protection locked="0"/>
    </xf>
    <xf numFmtId="0" fontId="0" fillId="0" borderId="2" xfId="0" applyBorder="1"/>
    <xf numFmtId="6" fontId="0" fillId="0" borderId="3" xfId="0" applyNumberFormat="1" applyFill="1" applyBorder="1"/>
    <xf numFmtId="0" fontId="0" fillId="0" borderId="4" xfId="0" applyBorder="1"/>
    <xf numFmtId="0" fontId="2" fillId="0" borderId="0" xfId="1"/>
    <xf numFmtId="0" fontId="14" fillId="8" borderId="0" xfId="1" applyFont="1" applyFill="1" applyAlignment="1" applyProtection="1">
      <alignment horizontal="left" vertical="center"/>
    </xf>
    <xf numFmtId="0" fontId="14" fillId="8" borderId="0" xfId="1" applyFont="1" applyFill="1" applyAlignment="1" applyProtection="1">
      <alignment horizontal="center" vertical="center"/>
    </xf>
    <xf numFmtId="0" fontId="4" fillId="0" borderId="0" xfId="1" applyFont="1"/>
    <xf numFmtId="0" fontId="2" fillId="0" borderId="0" xfId="1" applyAlignment="1">
      <alignment horizontal="right"/>
    </xf>
    <xf numFmtId="0" fontId="2" fillId="0" borderId="0" xfId="1" applyAlignment="1">
      <alignment horizontal="center"/>
    </xf>
    <xf numFmtId="0" fontId="2" fillId="0" borderId="0" xfId="1" applyAlignment="1">
      <alignment horizontal="left"/>
    </xf>
    <xf numFmtId="0" fontId="1" fillId="0" borderId="5" xfId="1" applyFont="1" applyBorder="1"/>
    <xf numFmtId="0" fontId="2" fillId="0" borderId="6" xfId="1" applyBorder="1"/>
    <xf numFmtId="0" fontId="2" fillId="0" borderId="7" xfId="1" applyBorder="1"/>
    <xf numFmtId="8" fontId="2" fillId="0" borderId="1" xfId="1" applyNumberFormat="1" applyBorder="1"/>
    <xf numFmtId="8" fontId="2" fillId="0" borderId="1" xfId="1" applyNumberFormat="1" applyFill="1" applyBorder="1"/>
    <xf numFmtId="8" fontId="2" fillId="2" borderId="1" xfId="1" applyNumberFormat="1" applyFill="1" applyBorder="1" applyProtection="1">
      <protection locked="0"/>
    </xf>
    <xf numFmtId="0" fontId="1" fillId="0" borderId="8" xfId="1" applyFont="1" applyBorder="1"/>
    <xf numFmtId="0" fontId="2" fillId="0" borderId="2" xfId="1" applyBorder="1"/>
    <xf numFmtId="0" fontId="2" fillId="0" borderId="8" xfId="1" applyBorder="1"/>
    <xf numFmtId="0" fontId="1" fillId="0" borderId="9" xfId="1" applyFont="1" applyBorder="1"/>
    <xf numFmtId="0" fontId="2" fillId="0" borderId="9" xfId="1" applyBorder="1"/>
    <xf numFmtId="0" fontId="2" fillId="0" borderId="10" xfId="1" applyBorder="1"/>
    <xf numFmtId="0" fontId="2" fillId="0" borderId="4" xfId="1" applyBorder="1"/>
    <xf numFmtId="0" fontId="2" fillId="0" borderId="11" xfId="1" applyBorder="1"/>
    <xf numFmtId="0" fontId="2" fillId="0" borderId="11" xfId="1" applyFont="1" applyBorder="1"/>
    <xf numFmtId="0" fontId="2" fillId="0" borderId="12" xfId="1" applyFont="1" applyBorder="1"/>
    <xf numFmtId="0" fontId="2" fillId="0" borderId="8" xfId="1" applyBorder="1" applyAlignment="1">
      <alignment horizontal="right"/>
    </xf>
    <xf numFmtId="8" fontId="2" fillId="4" borderId="3" xfId="1" applyNumberFormat="1" applyFill="1" applyBorder="1" applyProtection="1">
      <protection locked="0"/>
    </xf>
    <xf numFmtId="8" fontId="2" fillId="0" borderId="3" xfId="1" applyNumberFormat="1" applyBorder="1"/>
    <xf numFmtId="0" fontId="2" fillId="0" borderId="0" xfId="1" applyFont="1" applyAlignment="1">
      <alignment horizontal="right"/>
    </xf>
    <xf numFmtId="0" fontId="2" fillId="0" borderId="4" xfId="1" applyBorder="1" applyAlignment="1">
      <alignment horizontal="right"/>
    </xf>
    <xf numFmtId="8" fontId="2" fillId="0" borderId="13" xfId="1" applyNumberFormat="1" applyBorder="1"/>
    <xf numFmtId="0" fontId="2" fillId="0" borderId="0" xfId="1" applyFont="1"/>
    <xf numFmtId="0" fontId="1" fillId="0" borderId="0" xfId="1" applyFont="1" applyAlignment="1">
      <alignment horizontal="right"/>
    </xf>
    <xf numFmtId="8" fontId="2" fillId="4" borderId="1" xfId="1" applyNumberFormat="1" applyFill="1" applyBorder="1" applyProtection="1">
      <protection locked="0"/>
    </xf>
    <xf numFmtId="8" fontId="2" fillId="0" borderId="1" xfId="1" applyNumberFormat="1" applyFill="1" applyBorder="1" applyProtection="1"/>
    <xf numFmtId="165" fontId="2" fillId="2" borderId="3" xfId="1" applyNumberFormat="1" applyFill="1" applyBorder="1" applyAlignment="1" applyProtection="1">
      <alignment horizontal="center"/>
      <protection locked="0"/>
    </xf>
    <xf numFmtId="0" fontId="2" fillId="0" borderId="14" xfId="1" applyBorder="1"/>
    <xf numFmtId="0" fontId="6" fillId="2" borderId="0" xfId="1" applyFont="1" applyFill="1"/>
    <xf numFmtId="0" fontId="2" fillId="2" borderId="0" xfId="1" applyFont="1" applyFill="1"/>
    <xf numFmtId="0" fontId="2" fillId="0" borderId="15" xfId="1" applyBorder="1"/>
    <xf numFmtId="2" fontId="2" fillId="0" borderId="15" xfId="1" applyNumberFormat="1" applyBorder="1"/>
    <xf numFmtId="2" fontId="2" fillId="0" borderId="16" xfId="1" applyNumberFormat="1" applyBorder="1"/>
    <xf numFmtId="0" fontId="2" fillId="5" borderId="5" xfId="1" applyFill="1" applyBorder="1"/>
    <xf numFmtId="0" fontId="2" fillId="5" borderId="7" xfId="1" applyFill="1" applyBorder="1"/>
    <xf numFmtId="0" fontId="2" fillId="5" borderId="6" xfId="1" applyFill="1" applyBorder="1"/>
    <xf numFmtId="0" fontId="1" fillId="0" borderId="0" xfId="1" applyFont="1"/>
    <xf numFmtId="0" fontId="5" fillId="5" borderId="8" xfId="1" applyFont="1" applyFill="1" applyBorder="1"/>
    <xf numFmtId="0" fontId="2" fillId="5" borderId="0" xfId="1" applyFill="1" applyBorder="1"/>
    <xf numFmtId="0" fontId="2" fillId="5" borderId="2" xfId="1" applyFill="1" applyBorder="1"/>
    <xf numFmtId="0" fontId="3" fillId="6" borderId="1" xfId="1" applyFont="1" applyFill="1" applyBorder="1"/>
    <xf numFmtId="0" fontId="2" fillId="6" borderId="1" xfId="1" applyFont="1" applyFill="1" applyBorder="1" applyAlignment="1">
      <alignment horizontal="center"/>
    </xf>
    <xf numFmtId="0" fontId="2" fillId="5" borderId="8" xfId="1" applyFill="1" applyBorder="1"/>
    <xf numFmtId="0" fontId="2" fillId="0" borderId="1" xfId="1" applyBorder="1"/>
    <xf numFmtId="6" fontId="2" fillId="0" borderId="1" xfId="1" applyNumberFormat="1" applyFill="1" applyBorder="1"/>
    <xf numFmtId="0" fontId="2" fillId="6" borderId="3" xfId="1" applyFont="1" applyFill="1" applyBorder="1" applyAlignment="1">
      <alignment horizontal="center"/>
    </xf>
    <xf numFmtId="0" fontId="2" fillId="5" borderId="8" xfId="1" applyFont="1" applyFill="1" applyBorder="1"/>
    <xf numFmtId="0" fontId="2" fillId="5" borderId="4" xfId="1" applyFill="1" applyBorder="1"/>
    <xf numFmtId="0" fontId="2" fillId="5" borderId="19" xfId="1" applyFill="1" applyBorder="1"/>
    <xf numFmtId="0" fontId="2" fillId="5" borderId="20" xfId="1" applyFill="1" applyBorder="1"/>
    <xf numFmtId="0" fontId="11" fillId="0" borderId="5" xfId="1" applyFont="1" applyBorder="1"/>
    <xf numFmtId="0" fontId="4" fillId="0" borderId="8" xfId="1" applyFont="1" applyBorder="1"/>
    <xf numFmtId="0" fontId="2" fillId="0" borderId="0" xfId="1" applyBorder="1"/>
    <xf numFmtId="164" fontId="2" fillId="0" borderId="1" xfId="1" applyNumberFormat="1" applyFill="1" applyBorder="1"/>
    <xf numFmtId="164" fontId="2" fillId="0" borderId="3" xfId="1" applyNumberFormat="1" applyFill="1" applyBorder="1"/>
    <xf numFmtId="0" fontId="2" fillId="0" borderId="1" xfId="1" applyFont="1" applyBorder="1"/>
    <xf numFmtId="0" fontId="2" fillId="0" borderId="19" xfId="1" applyBorder="1"/>
    <xf numFmtId="0" fontId="2" fillId="0" borderId="20" xfId="1" applyBorder="1"/>
    <xf numFmtId="0" fontId="2" fillId="0" borderId="5" xfId="1" applyBorder="1"/>
    <xf numFmtId="6" fontId="2" fillId="0" borderId="0" xfId="1" applyNumberFormat="1" applyFill="1" applyBorder="1"/>
    <xf numFmtId="0" fontId="2" fillId="0" borderId="0" xfId="1" applyFont="1" applyBorder="1"/>
    <xf numFmtId="0" fontId="2" fillId="0" borderId="8" xfId="1" applyFont="1" applyBorder="1"/>
    <xf numFmtId="0" fontId="2" fillId="0" borderId="0" xfId="1" applyFont="1" applyBorder="1" applyAlignment="1">
      <alignment vertical="top" wrapText="1"/>
    </xf>
    <xf numFmtId="0" fontId="7" fillId="3" borderId="5" xfId="1" applyFont="1" applyFill="1" applyBorder="1"/>
    <xf numFmtId="0" fontId="8" fillId="3" borderId="7" xfId="1" applyFont="1" applyFill="1" applyBorder="1"/>
    <xf numFmtId="0" fontId="6" fillId="3" borderId="7" xfId="1" applyFont="1" applyFill="1" applyBorder="1"/>
    <xf numFmtId="0" fontId="2" fillId="3" borderId="7" xfId="1" applyFill="1" applyBorder="1"/>
    <xf numFmtId="0" fontId="2" fillId="3" borderId="6" xfId="1" applyFill="1" applyBorder="1"/>
    <xf numFmtId="8" fontId="0" fillId="2" borderId="21" xfId="0" applyNumberFormat="1" applyFill="1" applyBorder="1" applyProtection="1">
      <protection locked="0"/>
    </xf>
    <xf numFmtId="8" fontId="0" fillId="0" borderId="3" xfId="0" applyNumberFormat="1" applyBorder="1"/>
    <xf numFmtId="0" fontId="2" fillId="0" borderId="8" xfId="0" applyFont="1" applyBorder="1" applyAlignment="1">
      <alignment horizontal="left"/>
    </xf>
    <xf numFmtId="8" fontId="0" fillId="4" borderId="22" xfId="0" applyNumberFormat="1" applyFill="1" applyBorder="1" applyProtection="1">
      <protection locked="0"/>
    </xf>
    <xf numFmtId="8" fontId="0" fillId="0" borderId="13" xfId="0" applyNumberFormat="1" applyBorder="1"/>
    <xf numFmtId="8" fontId="0" fillId="7" borderId="1" xfId="0" applyNumberFormat="1" applyFill="1" applyBorder="1" applyProtection="1">
      <protection locked="0"/>
    </xf>
    <xf numFmtId="8" fontId="0" fillId="7" borderId="3" xfId="0" applyNumberFormat="1" applyFill="1" applyBorder="1" applyProtection="1">
      <protection locked="0"/>
    </xf>
    <xf numFmtId="8" fontId="0" fillId="7" borderId="13" xfId="0" applyNumberFormat="1" applyFill="1" applyBorder="1" applyProtection="1">
      <protection locked="0"/>
    </xf>
    <xf numFmtId="8" fontId="0" fillId="7" borderId="22" xfId="0" applyNumberFormat="1" applyFill="1" applyBorder="1" applyProtection="1">
      <protection locked="0"/>
    </xf>
    <xf numFmtId="164" fontId="2" fillId="0" borderId="1" xfId="0" applyNumberFormat="1" applyFont="1" applyFill="1" applyBorder="1"/>
    <xf numFmtId="164" fontId="2" fillId="0" borderId="3" xfId="0" applyNumberFormat="1" applyFont="1" applyFill="1" applyBorder="1"/>
    <xf numFmtId="0" fontId="15" fillId="0" borderId="0" xfId="1" applyFont="1"/>
    <xf numFmtId="0" fontId="16" fillId="0" borderId="0" xfId="1" applyFont="1"/>
    <xf numFmtId="0" fontId="4" fillId="0" borderId="7" xfId="1" applyFont="1" applyBorder="1" applyAlignment="1">
      <alignment horizontal="left"/>
    </xf>
    <xf numFmtId="0" fontId="6" fillId="0" borderId="7" xfId="1" applyFont="1" applyBorder="1"/>
    <xf numFmtId="0" fontId="2" fillId="0" borderId="0" xfId="1" applyFont="1" applyBorder="1" applyAlignment="1">
      <alignment horizontal="right"/>
    </xf>
    <xf numFmtId="8" fontId="2" fillId="0" borderId="1" xfId="1" applyNumberFormat="1" applyFont="1" applyFill="1" applyBorder="1"/>
    <xf numFmtId="8" fontId="1" fillId="6" borderId="1" xfId="1" applyNumberFormat="1" applyFont="1" applyFill="1" applyBorder="1"/>
    <xf numFmtId="0" fontId="4" fillId="0" borderId="5" xfId="1" applyFont="1" applyBorder="1"/>
    <xf numFmtId="0" fontId="4" fillId="0" borderId="7" xfId="1" applyFont="1" applyBorder="1"/>
    <xf numFmtId="0" fontId="10" fillId="6" borderId="1" xfId="1" applyFont="1" applyFill="1" applyBorder="1" applyAlignment="1">
      <alignment horizontal="right"/>
    </xf>
    <xf numFmtId="0" fontId="10" fillId="6" borderId="1" xfId="1" applyFont="1" applyFill="1" applyBorder="1" applyAlignment="1">
      <alignment horizontal="center"/>
    </xf>
    <xf numFmtId="0" fontId="10" fillId="0" borderId="1" xfId="1" applyFont="1" applyBorder="1" applyAlignment="1">
      <alignment horizontal="right"/>
    </xf>
    <xf numFmtId="6" fontId="10" fillId="0" borderId="1" xfId="1" applyNumberFormat="1" applyFont="1" applyFill="1" applyBorder="1"/>
    <xf numFmtId="0" fontId="10" fillId="0" borderId="21" xfId="1" applyFont="1" applyBorder="1" applyAlignment="1">
      <alignment horizontal="right"/>
    </xf>
    <xf numFmtId="0" fontId="10" fillId="0" borderId="23" xfId="1" applyFont="1" applyBorder="1" applyAlignment="1">
      <alignment horizontal="right"/>
    </xf>
    <xf numFmtId="0" fontId="10" fillId="6" borderId="21" xfId="1" applyFont="1" applyFill="1" applyBorder="1" applyAlignment="1">
      <alignment horizontal="right"/>
    </xf>
    <xf numFmtId="0" fontId="10" fillId="6" borderId="23" xfId="1" applyFont="1" applyFill="1" applyBorder="1" applyAlignment="1">
      <alignment horizontal="right"/>
    </xf>
    <xf numFmtId="0" fontId="4" fillId="0" borderId="7" xfId="1" applyFont="1" applyBorder="1" applyAlignment="1">
      <alignment horizontal="left" vertical="center"/>
    </xf>
    <xf numFmtId="6" fontId="2" fillId="0" borderId="0" xfId="1" applyNumberFormat="1"/>
    <xf numFmtId="6" fontId="2" fillId="0" borderId="1" xfId="1" applyNumberFormat="1" applyBorder="1"/>
    <xf numFmtId="0" fontId="13" fillId="0" borderId="8" xfId="1" applyFont="1" applyBorder="1"/>
    <xf numFmtId="0" fontId="13" fillId="0" borderId="4" xfId="1" applyFont="1" applyBorder="1"/>
    <xf numFmtId="0" fontId="1" fillId="0" borderId="5" xfId="1" applyFont="1" applyBorder="1" applyAlignment="1">
      <alignment vertical="top"/>
    </xf>
    <xf numFmtId="14" fontId="14" fillId="8" borderId="0" xfId="1" applyNumberFormat="1" applyFont="1" applyFill="1" applyAlignment="1" applyProtection="1">
      <alignment horizontal="center" vertical="center"/>
      <protection locked="0"/>
    </xf>
    <xf numFmtId="0" fontId="14" fillId="8" borderId="0" xfId="1" applyFont="1" applyFill="1" applyAlignment="1" applyProtection="1">
      <alignment horizontal="center" vertical="center"/>
      <protection locked="0"/>
    </xf>
    <xf numFmtId="0" fontId="1" fillId="9" borderId="0" xfId="1" applyFont="1" applyFill="1" applyAlignment="1">
      <alignment horizontal="center" vertical="center" wrapText="1"/>
    </xf>
    <xf numFmtId="0" fontId="2" fillId="0" borderId="17" xfId="1" applyFont="1" applyBorder="1" applyAlignment="1">
      <alignment horizontal="center" vertical="center" wrapText="1"/>
    </xf>
    <xf numFmtId="0" fontId="2" fillId="0" borderId="24" xfId="1" applyBorder="1" applyAlignment="1">
      <alignment horizontal="center" vertical="center" wrapText="1"/>
    </xf>
    <xf numFmtId="0" fontId="2" fillId="0" borderId="18" xfId="1" applyBorder="1" applyAlignment="1">
      <alignment horizontal="center" vertical="center" wrapText="1"/>
    </xf>
    <xf numFmtId="0" fontId="1" fillId="0" borderId="25" xfId="1" applyFont="1" applyBorder="1" applyAlignment="1">
      <alignment vertical="top" wrapText="1"/>
    </xf>
    <xf numFmtId="0" fontId="1" fillId="0" borderId="26" xfId="1" applyFont="1" applyBorder="1" applyAlignment="1">
      <alignment vertical="top" wrapText="1"/>
    </xf>
    <xf numFmtId="0" fontId="1" fillId="0" borderId="27" xfId="1" applyFont="1" applyBorder="1" applyAlignment="1">
      <alignment vertical="top" wrapText="1"/>
    </xf>
    <xf numFmtId="0" fontId="1" fillId="0" borderId="28" xfId="1" applyFont="1" applyBorder="1" applyAlignment="1">
      <alignment vertical="top" wrapText="1"/>
    </xf>
    <xf numFmtId="0" fontId="1" fillId="0" borderId="1" xfId="1" applyFont="1" applyBorder="1" applyAlignment="1">
      <alignment vertical="top" wrapText="1"/>
    </xf>
    <xf numFmtId="0" fontId="1" fillId="0" borderId="3" xfId="1" applyFont="1" applyBorder="1" applyAlignment="1">
      <alignment vertical="top" wrapText="1"/>
    </xf>
    <xf numFmtId="0" fontId="1" fillId="0" borderId="29" xfId="1" applyFont="1" applyBorder="1" applyAlignment="1">
      <alignment vertical="top" wrapText="1"/>
    </xf>
    <xf numFmtId="0" fontId="1" fillId="0" borderId="13" xfId="1" applyFont="1" applyBorder="1" applyAlignment="1">
      <alignment vertical="top" wrapText="1"/>
    </xf>
    <xf numFmtId="0" fontId="1" fillId="0" borderId="22" xfId="1" applyFont="1" applyBorder="1" applyAlignment="1">
      <alignment vertical="top" wrapText="1"/>
    </xf>
    <xf numFmtId="0" fontId="4" fillId="2" borderId="30" xfId="1" applyFont="1" applyFill="1" applyBorder="1" applyAlignment="1">
      <alignment horizontal="left" vertical="center" wrapText="1"/>
    </xf>
    <xf numFmtId="0" fontId="4" fillId="2" borderId="31"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4" borderId="30" xfId="1" applyFont="1" applyFill="1" applyBorder="1" applyAlignment="1">
      <alignment horizontal="left" vertical="center" wrapText="1"/>
    </xf>
    <xf numFmtId="0" fontId="4" fillId="4" borderId="31" xfId="1" applyFont="1" applyFill="1" applyBorder="1" applyAlignment="1">
      <alignment horizontal="left" vertical="center" wrapText="1"/>
    </xf>
    <xf numFmtId="0" fontId="4" fillId="4" borderId="32" xfId="1" applyFont="1" applyFill="1" applyBorder="1" applyAlignment="1">
      <alignment horizontal="left" vertical="center" wrapText="1"/>
    </xf>
    <xf numFmtId="0" fontId="4" fillId="7" borderId="30" xfId="1" applyFont="1" applyFill="1" applyBorder="1" applyAlignment="1">
      <alignment vertical="center" wrapText="1"/>
    </xf>
    <xf numFmtId="0" fontId="2" fillId="7" borderId="31" xfId="1" applyFont="1" applyFill="1" applyBorder="1" applyAlignment="1">
      <alignment vertical="center" wrapText="1"/>
    </xf>
    <xf numFmtId="0" fontId="2" fillId="7" borderId="32" xfId="1" applyFont="1" applyFill="1" applyBorder="1" applyAlignment="1">
      <alignment vertical="center" wrapText="1"/>
    </xf>
    <xf numFmtId="0" fontId="4" fillId="0" borderId="33" xfId="1" applyFont="1" applyBorder="1" applyAlignment="1">
      <alignment horizontal="left" vertical="center"/>
    </xf>
    <xf numFmtId="0" fontId="17" fillId="10" borderId="0" xfId="1" applyFont="1" applyFill="1" applyAlignment="1">
      <alignment vertical="center" wrapText="1"/>
    </xf>
    <xf numFmtId="0" fontId="17" fillId="10" borderId="2" xfId="1" applyFont="1" applyFill="1" applyBorder="1" applyAlignment="1">
      <alignment vertical="center" wrapText="1"/>
    </xf>
  </cellXfs>
  <cellStyles count="2">
    <cellStyle name="Standard" xfId="0" builtinId="0"/>
    <cellStyle name="Standard 2" xfId="1"/>
  </cellStyles>
  <dxfs count="4">
    <dxf>
      <fill>
        <patternFill>
          <bgColor indexed="42"/>
        </patternFill>
      </fill>
    </dxf>
    <dxf>
      <fill>
        <patternFill>
          <bgColor rgb="FFFF99CC"/>
        </patternFill>
      </fill>
    </dxf>
    <dxf>
      <fill>
        <patternFill>
          <bgColor indexed="42"/>
        </patternFill>
      </fill>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
  <sheetViews>
    <sheetView tabSelected="1" zoomScale="80" zoomScaleNormal="80" workbookViewId="0">
      <selection activeCell="E4" sqref="E4"/>
    </sheetView>
  </sheetViews>
  <sheetFormatPr baseColWidth="10" defaultRowHeight="12.75" x14ac:dyDescent="0.2"/>
  <cols>
    <col min="1" max="2" width="11.42578125" style="6"/>
    <col min="3" max="3" width="12" style="6" customWidth="1"/>
    <col min="4" max="4" width="11.42578125" style="6"/>
    <col min="5" max="7" width="12.7109375" style="6" customWidth="1"/>
    <col min="8" max="8" width="10.28515625" style="6" customWidth="1"/>
    <col min="9" max="9" width="12.28515625" style="6" customWidth="1"/>
    <col min="10" max="12" width="12.7109375" style="6" customWidth="1"/>
    <col min="13" max="14" width="12.5703125" style="6" customWidth="1"/>
    <col min="15" max="15" width="14.5703125" style="6" customWidth="1"/>
    <col min="16" max="16" width="8.28515625" style="6" customWidth="1"/>
    <col min="17" max="17" width="12.5703125" style="6" customWidth="1"/>
    <col min="18" max="18" width="10.28515625" style="6" customWidth="1"/>
    <col min="19" max="19" width="16" style="6" customWidth="1"/>
    <col min="20" max="20" width="13.28515625" style="6" customWidth="1"/>
    <col min="21" max="21" width="12.140625" style="6" customWidth="1"/>
    <col min="22" max="27" width="11.42578125" style="6"/>
    <col min="28" max="28" width="4.7109375" style="6" customWidth="1"/>
    <col min="29" max="16384" width="11.42578125" style="6"/>
  </cols>
  <sheetData>
    <row r="1" spans="1:24" ht="47.65" customHeight="1" thickBot="1" x14ac:dyDescent="0.25">
      <c r="A1" s="140" t="s">
        <v>92</v>
      </c>
      <c r="B1" s="140"/>
      <c r="C1" s="140"/>
      <c r="D1" s="141"/>
      <c r="E1" s="130" t="s">
        <v>36</v>
      </c>
      <c r="F1" s="131"/>
      <c r="G1" s="131"/>
      <c r="H1" s="132"/>
      <c r="I1" s="133" t="s">
        <v>25</v>
      </c>
      <c r="J1" s="134"/>
      <c r="K1" s="134"/>
      <c r="L1" s="135"/>
      <c r="M1" s="136" t="s">
        <v>37</v>
      </c>
      <c r="N1" s="137"/>
      <c r="O1" s="138"/>
      <c r="P1" s="7" t="s">
        <v>65</v>
      </c>
      <c r="Q1" s="8"/>
      <c r="R1" s="8" t="s">
        <v>9</v>
      </c>
      <c r="S1" s="115">
        <v>44562</v>
      </c>
      <c r="T1" s="116"/>
    </row>
    <row r="2" spans="1:24" ht="18.600000000000001" customHeight="1" x14ac:dyDescent="0.25">
      <c r="A2" s="9" t="s">
        <v>64</v>
      </c>
    </row>
    <row r="3" spans="1:24" ht="27.75" customHeight="1" thickBot="1" x14ac:dyDescent="0.25">
      <c r="B3" s="10" t="s">
        <v>23</v>
      </c>
      <c r="C3" s="11" t="s">
        <v>0</v>
      </c>
      <c r="D3" s="6" t="s">
        <v>1</v>
      </c>
      <c r="E3" s="12" t="s">
        <v>21</v>
      </c>
      <c r="O3" s="117" t="s">
        <v>80</v>
      </c>
      <c r="P3" s="117"/>
      <c r="Q3" s="117"/>
      <c r="R3" s="117"/>
      <c r="S3" s="117"/>
      <c r="T3" s="117"/>
      <c r="U3" s="117"/>
    </row>
    <row r="4" spans="1:24" ht="13.35" customHeight="1" thickBot="1" x14ac:dyDescent="0.25">
      <c r="A4" s="6" t="s">
        <v>75</v>
      </c>
      <c r="B4" s="16">
        <f>E4+$C$11+$C$12</f>
        <v>82.5</v>
      </c>
      <c r="C4" s="16">
        <f>E12+C10</f>
        <v>26</v>
      </c>
      <c r="D4" s="17">
        <f>SUM(B4:C4)</f>
        <v>108.5</v>
      </c>
      <c r="E4" s="2">
        <v>80</v>
      </c>
      <c r="K4" s="13" t="s">
        <v>66</v>
      </c>
      <c r="L4" s="15"/>
      <c r="M4" s="15"/>
      <c r="N4" s="14"/>
      <c r="O4" s="117"/>
      <c r="P4" s="117"/>
      <c r="Q4" s="117"/>
      <c r="R4" s="117"/>
      <c r="S4" s="117"/>
      <c r="T4" s="117"/>
      <c r="U4" s="117"/>
    </row>
    <row r="5" spans="1:24" x14ac:dyDescent="0.2">
      <c r="A5" s="6" t="s">
        <v>70</v>
      </c>
      <c r="B5" s="16">
        <f>E5+$C$11+$C$12</f>
        <v>82.5</v>
      </c>
      <c r="C5" s="16">
        <f>E12+C10</f>
        <v>26</v>
      </c>
      <c r="D5" s="17">
        <f>SUM(B5:C5)</f>
        <v>108.5</v>
      </c>
      <c r="E5" s="2">
        <v>80</v>
      </c>
      <c r="I5" s="13" t="s">
        <v>12</v>
      </c>
      <c r="J5" s="14"/>
      <c r="K5" s="21"/>
      <c r="L5" s="22"/>
      <c r="M5" s="23" t="s">
        <v>2</v>
      </c>
      <c r="N5" s="24" t="s">
        <v>2</v>
      </c>
      <c r="O5" s="117"/>
      <c r="P5" s="117"/>
      <c r="Q5" s="117"/>
      <c r="R5" s="117"/>
      <c r="S5" s="117"/>
      <c r="T5" s="117"/>
      <c r="U5" s="117"/>
    </row>
    <row r="6" spans="1:24" ht="13.5" customHeight="1" thickBot="1" x14ac:dyDescent="0.25">
      <c r="A6" s="6" t="s">
        <v>71</v>
      </c>
      <c r="B6" s="16">
        <f>E6+$C$11+$C$12</f>
        <v>82.5</v>
      </c>
      <c r="C6" s="16">
        <f>E12+C10</f>
        <v>26</v>
      </c>
      <c r="D6" s="17">
        <f>SUM(B6:C6)</f>
        <v>108.5</v>
      </c>
      <c r="E6" s="81">
        <v>80</v>
      </c>
      <c r="F6" s="118" t="s">
        <v>67</v>
      </c>
      <c r="I6" s="19" t="s">
        <v>40</v>
      </c>
      <c r="J6" s="20"/>
      <c r="K6" s="21"/>
      <c r="L6" s="26" t="s">
        <v>62</v>
      </c>
      <c r="M6" s="27" t="s">
        <v>30</v>
      </c>
      <c r="N6" s="28" t="s">
        <v>31</v>
      </c>
      <c r="O6" s="117"/>
      <c r="P6" s="117"/>
      <c r="Q6" s="117"/>
      <c r="R6" s="117"/>
      <c r="S6" s="117"/>
      <c r="T6" s="117"/>
      <c r="U6" s="117"/>
    </row>
    <row r="7" spans="1:24" x14ac:dyDescent="0.2">
      <c r="A7" s="6" t="s">
        <v>72</v>
      </c>
      <c r="B7" s="16">
        <f>E7+$C$11+$C$12</f>
        <v>82.5</v>
      </c>
      <c r="C7" s="16">
        <f>E12+C10</f>
        <v>26</v>
      </c>
      <c r="D7" s="17">
        <f>SUM(B7:C7)</f>
        <v>108.5</v>
      </c>
      <c r="E7" s="81">
        <v>80</v>
      </c>
      <c r="F7" s="119"/>
      <c r="G7" s="13" t="s">
        <v>39</v>
      </c>
      <c r="H7" s="14"/>
      <c r="I7" s="29" t="s">
        <v>70</v>
      </c>
      <c r="J7" s="30"/>
      <c r="K7" s="29" t="s">
        <v>70</v>
      </c>
      <c r="L7" s="16">
        <f>IF(ISERROR(M7/M16),0,M7/M16)</f>
        <v>315.99999999999994</v>
      </c>
      <c r="M7" s="16">
        <f>K16-J7</f>
        <v>724</v>
      </c>
      <c r="N7" s="82">
        <f>L16</f>
        <v>689</v>
      </c>
      <c r="O7" s="117"/>
      <c r="P7" s="117"/>
      <c r="Q7" s="117"/>
      <c r="R7" s="117"/>
      <c r="S7" s="117"/>
      <c r="T7" s="117"/>
      <c r="U7" s="117"/>
    </row>
    <row r="8" spans="1:24" x14ac:dyDescent="0.2">
      <c r="A8" s="6" t="s">
        <v>73</v>
      </c>
      <c r="B8" s="16">
        <f>E8+$C$11+$C$12</f>
        <v>82.5</v>
      </c>
      <c r="C8" s="16">
        <f>E12+C10</f>
        <v>26</v>
      </c>
      <c r="D8" s="17">
        <f>SUM(B8:C8)</f>
        <v>108.5</v>
      </c>
      <c r="E8" s="81">
        <v>80</v>
      </c>
      <c r="F8" s="119"/>
      <c r="G8" s="19" t="s">
        <v>13</v>
      </c>
      <c r="H8" s="20"/>
      <c r="I8" s="29" t="s">
        <v>71</v>
      </c>
      <c r="J8" s="30">
        <v>0</v>
      </c>
      <c r="K8" s="29" t="s">
        <v>71</v>
      </c>
      <c r="L8" s="16">
        <f>M8/M17</f>
        <v>545</v>
      </c>
      <c r="M8" s="16">
        <f>K17-J8</f>
        <v>1363</v>
      </c>
      <c r="N8" s="82">
        <f>L17</f>
        <v>1298</v>
      </c>
      <c r="O8" s="117"/>
      <c r="P8" s="117"/>
      <c r="Q8" s="117"/>
      <c r="R8" s="117"/>
      <c r="S8" s="117"/>
      <c r="T8" s="117"/>
      <c r="U8" s="117"/>
    </row>
    <row r="9" spans="1:24" x14ac:dyDescent="0.2">
      <c r="E9"/>
      <c r="F9" s="119"/>
      <c r="G9" s="83" t="s">
        <v>74</v>
      </c>
      <c r="H9" s="3"/>
      <c r="I9" s="29" t="s">
        <v>72</v>
      </c>
      <c r="J9" s="30">
        <v>0</v>
      </c>
      <c r="K9" s="29" t="s">
        <v>72</v>
      </c>
      <c r="L9" s="16">
        <f>M9/M18</f>
        <v>728</v>
      </c>
      <c r="M9" s="16">
        <f>K18-J9</f>
        <v>1693</v>
      </c>
      <c r="N9" s="82">
        <f>L18</f>
        <v>1612</v>
      </c>
      <c r="O9" s="117"/>
      <c r="P9" s="117"/>
      <c r="Q9" s="117"/>
      <c r="R9" s="117"/>
      <c r="S9" s="117"/>
      <c r="T9" s="117"/>
      <c r="U9" s="117"/>
    </row>
    <row r="10" spans="1:24" ht="13.5" thickBot="1" x14ac:dyDescent="0.25">
      <c r="B10" s="32" t="s">
        <v>55</v>
      </c>
      <c r="C10" s="18">
        <v>13</v>
      </c>
      <c r="D10" s="32" t="s">
        <v>18</v>
      </c>
      <c r="E10" s="81">
        <v>7</v>
      </c>
      <c r="F10" s="119"/>
      <c r="G10" s="5"/>
      <c r="H10" s="84">
        <v>125</v>
      </c>
      <c r="I10" s="33" t="s">
        <v>73</v>
      </c>
      <c r="J10" s="30">
        <v>0</v>
      </c>
      <c r="K10" s="33" t="s">
        <v>73</v>
      </c>
      <c r="L10" s="34">
        <f>M10/M19</f>
        <v>900.99999999999989</v>
      </c>
      <c r="M10" s="34">
        <f>K19-J10</f>
        <v>2095</v>
      </c>
      <c r="N10" s="85">
        <f>L19</f>
        <v>1995</v>
      </c>
      <c r="O10" s="117"/>
      <c r="P10" s="117"/>
      <c r="Q10" s="117"/>
      <c r="R10" s="117"/>
      <c r="S10" s="117"/>
      <c r="T10" s="117"/>
      <c r="U10" s="117"/>
    </row>
    <row r="11" spans="1:24" x14ac:dyDescent="0.2">
      <c r="B11" s="32" t="s">
        <v>26</v>
      </c>
      <c r="C11" s="18">
        <v>2.5</v>
      </c>
      <c r="D11" s="32" t="s">
        <v>10</v>
      </c>
      <c r="E11" s="81">
        <v>6</v>
      </c>
      <c r="F11" s="120"/>
    </row>
    <row r="12" spans="1:24" ht="13.5" thickBot="1" x14ac:dyDescent="0.25">
      <c r="B12" s="36" t="s">
        <v>38</v>
      </c>
      <c r="C12" s="37">
        <v>0</v>
      </c>
      <c r="D12" s="10" t="s">
        <v>27</v>
      </c>
      <c r="E12" s="38">
        <f>E10+E11</f>
        <v>13</v>
      </c>
      <c r="F12" s="39">
        <v>4.3499999999999996</v>
      </c>
      <c r="G12" s="35" t="s">
        <v>63</v>
      </c>
    </row>
    <row r="13" spans="1:24" ht="13.5" thickBot="1" x14ac:dyDescent="0.25">
      <c r="I13" s="13" t="s">
        <v>29</v>
      </c>
      <c r="J13" s="15"/>
      <c r="K13" s="15"/>
      <c r="L13" s="14"/>
    </row>
    <row r="14" spans="1:24" ht="16.5" thickBot="1" x14ac:dyDescent="0.3">
      <c r="A14" s="41" t="s">
        <v>68</v>
      </c>
      <c r="B14" s="42"/>
      <c r="C14" s="42"/>
      <c r="D14" s="42"/>
      <c r="E14" s="42"/>
      <c r="F14" s="42"/>
      <c r="I14" s="21"/>
      <c r="J14" s="22"/>
      <c r="K14" s="23" t="s">
        <v>2</v>
      </c>
      <c r="L14" s="24" t="s">
        <v>2</v>
      </c>
      <c r="M14" s="40" t="s">
        <v>28</v>
      </c>
      <c r="Q14" s="76" t="s">
        <v>57</v>
      </c>
      <c r="R14" s="77"/>
      <c r="S14" s="78"/>
      <c r="T14" s="78"/>
      <c r="U14" s="79"/>
      <c r="V14" s="79"/>
      <c r="W14" s="80"/>
      <c r="X14" s="65"/>
    </row>
    <row r="15" spans="1:24" ht="15.75" x14ac:dyDescent="0.25">
      <c r="A15" s="41" t="s">
        <v>32</v>
      </c>
      <c r="B15" s="42"/>
      <c r="C15" s="42"/>
      <c r="D15" s="42"/>
      <c r="E15" s="42"/>
      <c r="F15" s="42"/>
      <c r="I15" s="21"/>
      <c r="J15" s="26" t="s">
        <v>62</v>
      </c>
      <c r="K15" s="27" t="s">
        <v>30</v>
      </c>
      <c r="L15" s="28" t="s">
        <v>31</v>
      </c>
      <c r="M15" s="43" t="s">
        <v>62</v>
      </c>
      <c r="Q15" s="99" t="s">
        <v>76</v>
      </c>
      <c r="R15" s="15"/>
      <c r="S15" s="15"/>
      <c r="T15" s="15"/>
      <c r="U15" s="15"/>
      <c r="V15" s="15"/>
      <c r="W15" s="15"/>
      <c r="X15" s="14"/>
    </row>
    <row r="16" spans="1:24" ht="15" x14ac:dyDescent="0.2">
      <c r="A16" s="41" t="s">
        <v>33</v>
      </c>
      <c r="B16" s="42"/>
      <c r="C16" s="42"/>
      <c r="D16" s="42"/>
      <c r="E16" s="42"/>
      <c r="F16" s="42"/>
      <c r="I16" s="29" t="s">
        <v>70</v>
      </c>
      <c r="J16" s="86">
        <v>316</v>
      </c>
      <c r="K16" s="86">
        <v>724</v>
      </c>
      <c r="L16" s="87">
        <v>689</v>
      </c>
      <c r="M16" s="44">
        <f>IF(ISERROR(K16/J16),1,K16/J16)</f>
        <v>2.2911392405063293</v>
      </c>
      <c r="Q16" s="21"/>
      <c r="R16" s="73"/>
      <c r="S16" s="68" t="s">
        <v>75</v>
      </c>
      <c r="T16" s="68" t="s">
        <v>70</v>
      </c>
      <c r="U16" s="68" t="s">
        <v>71</v>
      </c>
      <c r="V16" s="68" t="s">
        <v>72</v>
      </c>
      <c r="W16" s="68" t="s">
        <v>73</v>
      </c>
      <c r="X16" s="20"/>
    </row>
    <row r="17" spans="1:24" ht="15" x14ac:dyDescent="0.2">
      <c r="A17" s="41" t="s">
        <v>34</v>
      </c>
      <c r="B17" s="42"/>
      <c r="C17" s="42"/>
      <c r="D17" s="42"/>
      <c r="E17" s="42"/>
      <c r="F17" s="42"/>
      <c r="I17" s="29" t="s">
        <v>71</v>
      </c>
      <c r="J17" s="86">
        <v>545</v>
      </c>
      <c r="K17" s="86">
        <v>1363</v>
      </c>
      <c r="L17" s="87">
        <v>1298</v>
      </c>
      <c r="M17" s="44">
        <f>K17/J17</f>
        <v>2.5009174311926605</v>
      </c>
      <c r="Q17" s="21"/>
      <c r="R17" s="96" t="s">
        <v>11</v>
      </c>
      <c r="S17" s="97">
        <f>E4</f>
        <v>80</v>
      </c>
      <c r="T17" s="97">
        <f>E5</f>
        <v>80</v>
      </c>
      <c r="U17" s="97">
        <f>E6</f>
        <v>80</v>
      </c>
      <c r="V17" s="97">
        <f>E7</f>
        <v>80</v>
      </c>
      <c r="W17" s="97">
        <f>E8</f>
        <v>80</v>
      </c>
      <c r="X17" s="20"/>
    </row>
    <row r="18" spans="1:24" ht="15" x14ac:dyDescent="0.2">
      <c r="A18" s="41" t="s">
        <v>35</v>
      </c>
      <c r="B18" s="42"/>
      <c r="C18" s="42"/>
      <c r="D18" s="42"/>
      <c r="E18" s="42"/>
      <c r="F18" s="42"/>
      <c r="I18" s="29" t="s">
        <v>72</v>
      </c>
      <c r="J18" s="86">
        <v>728</v>
      </c>
      <c r="K18" s="86">
        <v>1693</v>
      </c>
      <c r="L18" s="87">
        <v>1612</v>
      </c>
      <c r="M18" s="44">
        <f>K18/J18</f>
        <v>2.3255494505494507</v>
      </c>
      <c r="Q18" s="21"/>
      <c r="R18" s="96" t="s">
        <v>77</v>
      </c>
      <c r="S18" s="97">
        <f>$C$11</f>
        <v>2.5</v>
      </c>
      <c r="T18" s="97">
        <f>$C$11</f>
        <v>2.5</v>
      </c>
      <c r="U18" s="97">
        <f>$C$11</f>
        <v>2.5</v>
      </c>
      <c r="V18" s="97">
        <f>$C$11</f>
        <v>2.5</v>
      </c>
      <c r="W18" s="97">
        <f>$C$11</f>
        <v>2.5</v>
      </c>
      <c r="X18" s="20"/>
    </row>
    <row r="19" spans="1:24" ht="13.5" thickBot="1" x14ac:dyDescent="0.25">
      <c r="I19" s="33" t="s">
        <v>73</v>
      </c>
      <c r="J19" s="88">
        <v>901</v>
      </c>
      <c r="K19" s="88">
        <v>2095</v>
      </c>
      <c r="L19" s="89">
        <v>1995</v>
      </c>
      <c r="M19" s="45">
        <f>K19/J19</f>
        <v>2.3251942286348504</v>
      </c>
      <c r="Q19" s="21"/>
      <c r="R19" s="96" t="s">
        <v>18</v>
      </c>
      <c r="S19" s="97">
        <f>$E$10</f>
        <v>7</v>
      </c>
      <c r="T19" s="97">
        <f>$E$10</f>
        <v>7</v>
      </c>
      <c r="U19" s="97">
        <f>$E$10</f>
        <v>7</v>
      </c>
      <c r="V19" s="97">
        <f>$E$10</f>
        <v>7</v>
      </c>
      <c r="W19" s="97">
        <f>$E$10</f>
        <v>7</v>
      </c>
      <c r="X19" s="20"/>
    </row>
    <row r="20" spans="1:24" ht="13.5" thickBot="1" x14ac:dyDescent="0.25">
      <c r="Q20" s="21"/>
      <c r="R20" s="96" t="s">
        <v>10</v>
      </c>
      <c r="S20" s="97">
        <f>$E$11</f>
        <v>6</v>
      </c>
      <c r="T20" s="97">
        <f>$E$11</f>
        <v>6</v>
      </c>
      <c r="U20" s="97">
        <f>$E$11</f>
        <v>6</v>
      </c>
      <c r="V20" s="97">
        <f>$E$11</f>
        <v>6</v>
      </c>
      <c r="W20" s="97">
        <f>$E$11</f>
        <v>6</v>
      </c>
      <c r="X20" s="20"/>
    </row>
    <row r="21" spans="1:24" x14ac:dyDescent="0.2">
      <c r="H21" s="46"/>
      <c r="I21" s="47"/>
      <c r="J21" s="47"/>
      <c r="K21" s="47"/>
      <c r="L21" s="47"/>
      <c r="M21" s="47"/>
      <c r="N21" s="48"/>
      <c r="Q21" s="21"/>
      <c r="R21" s="96" t="s">
        <v>19</v>
      </c>
      <c r="S21" s="97">
        <f>$C$10</f>
        <v>13</v>
      </c>
      <c r="T21" s="97">
        <f>$C$10</f>
        <v>13</v>
      </c>
      <c r="U21" s="97">
        <f>$C$10</f>
        <v>13</v>
      </c>
      <c r="V21" s="97">
        <f>$C$10</f>
        <v>13</v>
      </c>
      <c r="W21" s="97">
        <f>$C$10</f>
        <v>13</v>
      </c>
      <c r="X21" s="20"/>
    </row>
    <row r="22" spans="1:24" ht="16.5" x14ac:dyDescent="0.25">
      <c r="A22" s="49" t="s">
        <v>46</v>
      </c>
      <c r="H22" s="50" t="s">
        <v>45</v>
      </c>
      <c r="I22" s="51"/>
      <c r="J22" s="51"/>
      <c r="K22" s="51"/>
      <c r="L22" s="51"/>
      <c r="M22" s="51"/>
      <c r="N22" s="52"/>
      <c r="Q22" s="21"/>
      <c r="R22" s="96" t="s">
        <v>1</v>
      </c>
      <c r="S22" s="98">
        <f>SUM(S17:S21)</f>
        <v>108.5</v>
      </c>
      <c r="T22" s="98">
        <f>SUM($T$62:$T$65)</f>
        <v>108.5</v>
      </c>
      <c r="U22" s="98">
        <f>SUM($U$62:$U$65)</f>
        <v>108.5</v>
      </c>
      <c r="V22" s="98">
        <f>SUM($V$62:$V$65)</f>
        <v>108.5</v>
      </c>
      <c r="W22" s="98">
        <f>SUM($W$62:$W$65)</f>
        <v>108.5</v>
      </c>
      <c r="X22" s="20"/>
    </row>
    <row r="23" spans="1:24" ht="13.5" thickBot="1" x14ac:dyDescent="0.25">
      <c r="A23" s="53" t="s">
        <v>3</v>
      </c>
      <c r="B23" s="54">
        <v>1</v>
      </c>
      <c r="C23" s="54">
        <v>2</v>
      </c>
      <c r="D23" s="54">
        <v>3</v>
      </c>
      <c r="E23" s="54">
        <v>4</v>
      </c>
      <c r="F23" s="54">
        <v>5</v>
      </c>
      <c r="H23" s="55"/>
      <c r="I23" s="51" t="s">
        <v>14</v>
      </c>
      <c r="J23" s="51"/>
      <c r="K23" s="51"/>
      <c r="L23" s="51"/>
      <c r="M23" s="51"/>
      <c r="N23" s="52"/>
      <c r="Q23" s="25"/>
      <c r="R23" s="69"/>
      <c r="S23" s="69"/>
      <c r="T23" s="69"/>
      <c r="U23" s="69"/>
      <c r="V23" s="69"/>
      <c r="W23" s="69"/>
      <c r="X23" s="70"/>
    </row>
    <row r="24" spans="1:24" ht="22.9" customHeight="1" thickBot="1" x14ac:dyDescent="0.25">
      <c r="A24" s="56" t="s">
        <v>75</v>
      </c>
      <c r="B24" s="57">
        <f xml:space="preserve"> $F$12*B23*$D$4</f>
        <v>471.97499999999997</v>
      </c>
      <c r="C24" s="57">
        <f xml:space="preserve"> $F$12*C23*$D$4</f>
        <v>943.94999999999993</v>
      </c>
      <c r="D24" s="57">
        <f xml:space="preserve"> $F$12*D23*$D$4</f>
        <v>1415.925</v>
      </c>
      <c r="E24" s="57">
        <f xml:space="preserve"> $F$12*E23*$D$4</f>
        <v>1887.8999999999999</v>
      </c>
      <c r="F24" s="57">
        <f xml:space="preserve"> $F$12*F23*$D$4</f>
        <v>2359.875</v>
      </c>
      <c r="H24" s="55"/>
      <c r="I24" s="53" t="s">
        <v>3</v>
      </c>
      <c r="J24" s="54">
        <v>1</v>
      </c>
      <c r="K24" s="54">
        <v>2</v>
      </c>
      <c r="L24" s="54">
        <v>3</v>
      </c>
      <c r="M24" s="54">
        <v>4</v>
      </c>
      <c r="N24" s="58">
        <v>5</v>
      </c>
    </row>
    <row r="25" spans="1:24" ht="16.5" thickBot="1" x14ac:dyDescent="0.3">
      <c r="A25" s="56" t="s">
        <v>70</v>
      </c>
      <c r="B25" s="57">
        <f xml:space="preserve"> $F$12*B23*D5</f>
        <v>471.97499999999997</v>
      </c>
      <c r="C25" s="57">
        <f xml:space="preserve"> $F$12*C23*D5</f>
        <v>943.94999999999993</v>
      </c>
      <c r="D25" s="57">
        <f xml:space="preserve"> $F$12*D23*D5</f>
        <v>1415.925</v>
      </c>
      <c r="E25" s="57">
        <f xml:space="preserve"> $F$12*E23*D5</f>
        <v>1887.8999999999999</v>
      </c>
      <c r="F25" s="57">
        <f xml:space="preserve"> $F$12*F23*D5</f>
        <v>2359.875</v>
      </c>
      <c r="H25" s="55"/>
      <c r="I25" s="56" t="s">
        <v>75</v>
      </c>
      <c r="J25" s="90">
        <f t="shared" ref="J25:N29" si="0">B91</f>
        <v>-346.97499999999991</v>
      </c>
      <c r="K25" s="90">
        <f t="shared" si="0"/>
        <v>-818.94999999999982</v>
      </c>
      <c r="L25" s="90">
        <f t="shared" si="0"/>
        <v>-1290.925</v>
      </c>
      <c r="M25" s="90">
        <f t="shared" si="0"/>
        <v>-1762.8999999999996</v>
      </c>
      <c r="N25" s="91">
        <f t="shared" si="0"/>
        <v>-2234.875</v>
      </c>
      <c r="Q25" s="76" t="s">
        <v>56</v>
      </c>
      <c r="R25" s="77"/>
      <c r="S25" s="77"/>
      <c r="T25" s="78"/>
      <c r="U25" s="78"/>
      <c r="V25" s="79"/>
      <c r="W25" s="79"/>
      <c r="X25" s="69"/>
    </row>
    <row r="26" spans="1:24" ht="15.75" x14ac:dyDescent="0.25">
      <c r="A26" s="56" t="s">
        <v>71</v>
      </c>
      <c r="B26" s="57">
        <f xml:space="preserve"> $F$12*B23*D6</f>
        <v>471.97499999999997</v>
      </c>
      <c r="C26" s="57">
        <f xml:space="preserve"> $F$12*C23*D6</f>
        <v>943.94999999999993</v>
      </c>
      <c r="D26" s="57">
        <f xml:space="preserve"> $F$12*D23*D6</f>
        <v>1415.925</v>
      </c>
      <c r="E26" s="57">
        <f xml:space="preserve"> $F$12*E23*D6</f>
        <v>1887.8999999999999</v>
      </c>
      <c r="F26" s="57">
        <f xml:space="preserve"> $F$12*F23*D6</f>
        <v>2359.875</v>
      </c>
      <c r="H26" s="55"/>
      <c r="I26" s="56" t="s">
        <v>70</v>
      </c>
      <c r="J26" s="90">
        <f t="shared" si="0"/>
        <v>315.99999999999994</v>
      </c>
      <c r="K26" s="90">
        <f t="shared" si="0"/>
        <v>186.05000000000007</v>
      </c>
      <c r="L26" s="90">
        <f t="shared" si="0"/>
        <v>-285.92500000000001</v>
      </c>
      <c r="M26" s="90">
        <f t="shared" si="0"/>
        <v>-757.89999999999964</v>
      </c>
      <c r="N26" s="91">
        <f t="shared" si="0"/>
        <v>-1229.875</v>
      </c>
      <c r="P26" s="71"/>
      <c r="Q26" s="109" t="str">
        <f>"Monatliche durchschnittliche Gesamtkosten (incl. "&amp;C12&amp;" € für Abholfahrt pro Tag)"</f>
        <v>Monatliche durchschnittliche Gesamtkosten (incl. 0 € für Abholfahrt pro Tag)</v>
      </c>
      <c r="R26" s="94"/>
      <c r="S26" s="95"/>
      <c r="T26" s="95"/>
      <c r="U26" s="95"/>
      <c r="V26" s="95"/>
      <c r="W26" s="95"/>
      <c r="X26" s="14"/>
    </row>
    <row r="27" spans="1:24" ht="14.25" x14ac:dyDescent="0.2">
      <c r="A27" s="56" t="s">
        <v>72</v>
      </c>
      <c r="B27" s="57">
        <f xml:space="preserve"> $F$12*B23*D7</f>
        <v>471.97499999999997</v>
      </c>
      <c r="C27" s="57">
        <f xml:space="preserve"> $F$12*C23*D7</f>
        <v>943.94999999999993</v>
      </c>
      <c r="D27" s="57">
        <f xml:space="preserve"> $F$12*D23*D7</f>
        <v>1415.925</v>
      </c>
      <c r="E27" s="57">
        <f xml:space="preserve"> $F$12*E23*D7</f>
        <v>1887.8999999999999</v>
      </c>
      <c r="F27" s="57">
        <f xml:space="preserve"> $F$12*F23*D7</f>
        <v>2359.875</v>
      </c>
      <c r="H27" s="55"/>
      <c r="I27" s="56" t="s">
        <v>71</v>
      </c>
      <c r="J27" s="90">
        <f t="shared" si="0"/>
        <v>545</v>
      </c>
      <c r="K27" s="90">
        <f t="shared" si="0"/>
        <v>443.8</v>
      </c>
      <c r="L27" s="90">
        <f t="shared" si="0"/>
        <v>330.70000000000005</v>
      </c>
      <c r="M27" s="90">
        <f t="shared" si="0"/>
        <v>80.10000000000025</v>
      </c>
      <c r="N27" s="91">
        <f t="shared" si="0"/>
        <v>-391.875</v>
      </c>
      <c r="P27" s="21"/>
      <c r="Q27" s="101"/>
      <c r="R27" s="101" t="s">
        <v>22</v>
      </c>
      <c r="S27" s="102">
        <v>1</v>
      </c>
      <c r="T27" s="102">
        <v>2</v>
      </c>
      <c r="U27" s="102">
        <v>3</v>
      </c>
      <c r="V27" s="102">
        <v>4</v>
      </c>
      <c r="W27" s="102">
        <v>5</v>
      </c>
      <c r="X27" s="20"/>
    </row>
    <row r="28" spans="1:24" ht="14.25" x14ac:dyDescent="0.2">
      <c r="A28" s="56" t="s">
        <v>73</v>
      </c>
      <c r="B28" s="57">
        <f xml:space="preserve"> $F$12*B23*D8</f>
        <v>471.97499999999997</v>
      </c>
      <c r="C28" s="57">
        <f xml:space="preserve"> $F$12*C23*D8</f>
        <v>943.94999999999993</v>
      </c>
      <c r="D28" s="57">
        <f xml:space="preserve"> $F$12*D23*D8</f>
        <v>1415.925</v>
      </c>
      <c r="E28" s="57">
        <f xml:space="preserve"> $F$12*E23*D8</f>
        <v>1887.8999999999999</v>
      </c>
      <c r="F28" s="57">
        <f xml:space="preserve"> $F$12*F23*D8</f>
        <v>2359.875</v>
      </c>
      <c r="H28" s="55"/>
      <c r="I28" s="56" t="s">
        <v>72</v>
      </c>
      <c r="J28" s="90">
        <f t="shared" si="0"/>
        <v>728</v>
      </c>
      <c r="K28" s="90">
        <f t="shared" si="0"/>
        <v>626.79999999999995</v>
      </c>
      <c r="L28" s="90">
        <f t="shared" si="0"/>
        <v>513.70000000000005</v>
      </c>
      <c r="M28" s="90">
        <f t="shared" si="0"/>
        <v>400.6</v>
      </c>
      <c r="N28" s="91">
        <f t="shared" si="0"/>
        <v>105.125</v>
      </c>
      <c r="P28" s="21"/>
      <c r="Q28" s="103"/>
      <c r="R28" s="103" t="s">
        <v>75</v>
      </c>
      <c r="S28" s="104">
        <f t="shared" ref="S28:W32" si="1">B24</f>
        <v>471.97499999999997</v>
      </c>
      <c r="T28" s="104">
        <f t="shared" si="1"/>
        <v>943.94999999999993</v>
      </c>
      <c r="U28" s="104">
        <f t="shared" si="1"/>
        <v>1415.925</v>
      </c>
      <c r="V28" s="104">
        <f t="shared" si="1"/>
        <v>1887.8999999999999</v>
      </c>
      <c r="W28" s="104">
        <f t="shared" si="1"/>
        <v>2359.875</v>
      </c>
      <c r="X28" s="20"/>
    </row>
    <row r="29" spans="1:24" ht="14.25" x14ac:dyDescent="0.2">
      <c r="A29" s="49" t="s">
        <v>4</v>
      </c>
      <c r="H29" s="55"/>
      <c r="I29" s="56" t="s">
        <v>73</v>
      </c>
      <c r="J29" s="90">
        <f t="shared" si="0"/>
        <v>900.99999999999989</v>
      </c>
      <c r="K29" s="90">
        <f t="shared" si="0"/>
        <v>799.8</v>
      </c>
      <c r="L29" s="90">
        <f t="shared" si="0"/>
        <v>686.69999999999993</v>
      </c>
      <c r="M29" s="90">
        <f t="shared" si="0"/>
        <v>573.59999999999991</v>
      </c>
      <c r="N29" s="91">
        <f t="shared" si="0"/>
        <v>460.49999999999989</v>
      </c>
      <c r="P29" s="21"/>
      <c r="Q29" s="103"/>
      <c r="R29" s="103" t="s">
        <v>70</v>
      </c>
      <c r="S29" s="104">
        <f t="shared" si="1"/>
        <v>471.97499999999997</v>
      </c>
      <c r="T29" s="104">
        <f t="shared" si="1"/>
        <v>943.94999999999993</v>
      </c>
      <c r="U29" s="104">
        <f t="shared" si="1"/>
        <v>1415.925</v>
      </c>
      <c r="V29" s="104">
        <f t="shared" si="1"/>
        <v>1887.8999999999999</v>
      </c>
      <c r="W29" s="104">
        <f t="shared" si="1"/>
        <v>2359.875</v>
      </c>
      <c r="X29" s="20"/>
    </row>
    <row r="30" spans="1:24" ht="14.25" x14ac:dyDescent="0.2">
      <c r="A30" s="53" t="s">
        <v>3</v>
      </c>
      <c r="B30" s="54">
        <v>1</v>
      </c>
      <c r="C30" s="54">
        <v>2</v>
      </c>
      <c r="D30" s="54">
        <v>3</v>
      </c>
      <c r="E30" s="54">
        <v>4</v>
      </c>
      <c r="F30" s="54">
        <v>5</v>
      </c>
      <c r="H30" s="55"/>
      <c r="I30" s="51"/>
      <c r="J30" s="51"/>
      <c r="K30" s="51"/>
      <c r="L30" s="51"/>
      <c r="M30" s="51"/>
      <c r="N30" s="52"/>
      <c r="P30" s="21"/>
      <c r="Q30" s="103"/>
      <c r="R30" s="103" t="s">
        <v>71</v>
      </c>
      <c r="S30" s="104">
        <f t="shared" si="1"/>
        <v>471.97499999999997</v>
      </c>
      <c r="T30" s="104">
        <f t="shared" si="1"/>
        <v>943.94999999999993</v>
      </c>
      <c r="U30" s="104">
        <f t="shared" si="1"/>
        <v>1415.925</v>
      </c>
      <c r="V30" s="104">
        <f t="shared" si="1"/>
        <v>1887.8999999999999</v>
      </c>
      <c r="W30" s="104">
        <f t="shared" si="1"/>
        <v>2359.875</v>
      </c>
      <c r="X30" s="20"/>
    </row>
    <row r="31" spans="1:24" ht="14.25" x14ac:dyDescent="0.2">
      <c r="A31" s="56" t="s">
        <v>75</v>
      </c>
      <c r="B31" s="57">
        <f>$F$12*1*$B$4</f>
        <v>358.87499999999994</v>
      </c>
      <c r="C31" s="57">
        <f>$F$12*2*$B$4</f>
        <v>717.74999999999989</v>
      </c>
      <c r="D31" s="57">
        <f>$F$12*3*$B$4</f>
        <v>1076.625</v>
      </c>
      <c r="E31" s="57">
        <f>$F$12*4*$B$4</f>
        <v>1435.4999999999998</v>
      </c>
      <c r="F31" s="57">
        <f>$F$12*5*$B$4</f>
        <v>1794.375</v>
      </c>
      <c r="H31" s="59" t="s">
        <v>69</v>
      </c>
      <c r="I31" s="51"/>
      <c r="J31" s="51"/>
      <c r="K31" s="51"/>
      <c r="L31" s="51"/>
      <c r="M31" s="51"/>
      <c r="N31" s="52"/>
      <c r="P31" s="21"/>
      <c r="Q31" s="103"/>
      <c r="R31" s="103" t="s">
        <v>72</v>
      </c>
      <c r="S31" s="104">
        <f t="shared" si="1"/>
        <v>471.97499999999997</v>
      </c>
      <c r="T31" s="104">
        <f t="shared" si="1"/>
        <v>943.94999999999993</v>
      </c>
      <c r="U31" s="104">
        <f t="shared" si="1"/>
        <v>1415.925</v>
      </c>
      <c r="V31" s="104">
        <f t="shared" si="1"/>
        <v>1887.8999999999999</v>
      </c>
      <c r="W31" s="104">
        <f t="shared" si="1"/>
        <v>2359.875</v>
      </c>
      <c r="X31" s="20"/>
    </row>
    <row r="32" spans="1:24" ht="15" thickBot="1" x14ac:dyDescent="0.25">
      <c r="A32" s="56" t="s">
        <v>70</v>
      </c>
      <c r="B32" s="57">
        <f>$F$12*1*$B$5</f>
        <v>358.87499999999994</v>
      </c>
      <c r="C32" s="57">
        <f>$F$12*2*$B$5</f>
        <v>717.74999999999989</v>
      </c>
      <c r="D32" s="57">
        <f>$F$12*3*$B$5</f>
        <v>1076.625</v>
      </c>
      <c r="E32" s="57">
        <f>$F$12*4*$B$5</f>
        <v>1435.4999999999998</v>
      </c>
      <c r="F32" s="57">
        <f>$F$12*5*$B$5</f>
        <v>1794.375</v>
      </c>
      <c r="H32" s="60" t="s">
        <v>15</v>
      </c>
      <c r="I32" s="61"/>
      <c r="J32" s="61"/>
      <c r="K32" s="61"/>
      <c r="L32" s="61"/>
      <c r="M32" s="61"/>
      <c r="N32" s="62"/>
      <c r="P32" s="21"/>
      <c r="Q32" s="103"/>
      <c r="R32" s="103" t="s">
        <v>73</v>
      </c>
      <c r="S32" s="104">
        <f t="shared" si="1"/>
        <v>471.97499999999997</v>
      </c>
      <c r="T32" s="104">
        <f t="shared" si="1"/>
        <v>943.94999999999993</v>
      </c>
      <c r="U32" s="104">
        <f t="shared" si="1"/>
        <v>1415.925</v>
      </c>
      <c r="V32" s="104">
        <f t="shared" si="1"/>
        <v>1887.8999999999999</v>
      </c>
      <c r="W32" s="104">
        <f t="shared" si="1"/>
        <v>2359.875</v>
      </c>
      <c r="X32" s="20"/>
    </row>
    <row r="33" spans="1:24" ht="13.5" thickBot="1" x14ac:dyDescent="0.25">
      <c r="A33" s="56" t="s">
        <v>71</v>
      </c>
      <c r="B33" s="57">
        <f>$F$12*1*$B$6</f>
        <v>358.87499999999994</v>
      </c>
      <c r="C33" s="57">
        <f>$F$12*2*$B$6</f>
        <v>717.74999999999989</v>
      </c>
      <c r="D33" s="57">
        <f>$F$12*3*$B$6</f>
        <v>1076.625</v>
      </c>
      <c r="E33" s="57">
        <f>$F$12*4*$B$6</f>
        <v>1435.4999999999998</v>
      </c>
      <c r="F33" s="57">
        <f>$F$12*5*$B$6</f>
        <v>1794.375</v>
      </c>
      <c r="P33" s="25"/>
      <c r="Q33" s="69"/>
      <c r="R33" s="69"/>
      <c r="S33" s="69"/>
      <c r="T33" s="69"/>
      <c r="U33" s="69"/>
      <c r="V33" s="69"/>
      <c r="W33" s="69"/>
      <c r="X33" s="70"/>
    </row>
    <row r="34" spans="1:24" ht="15.75" x14ac:dyDescent="0.25">
      <c r="A34" s="56" t="s">
        <v>72</v>
      </c>
      <c r="B34" s="57">
        <f>$F$12*1*$B$7</f>
        <v>358.87499999999994</v>
      </c>
      <c r="C34" s="57">
        <f>$F$12*2*$B$7</f>
        <v>717.74999999999989</v>
      </c>
      <c r="D34" s="57">
        <f>$F$12*3*$B$7</f>
        <v>1076.625</v>
      </c>
      <c r="E34" s="57">
        <f>$F$12*4*$B$7</f>
        <v>1435.4999999999998</v>
      </c>
      <c r="F34" s="57">
        <f>$F$12*5*$B$7</f>
        <v>1794.375</v>
      </c>
      <c r="H34" s="63" t="s">
        <v>43</v>
      </c>
      <c r="I34" s="15"/>
      <c r="J34" s="15"/>
      <c r="K34" s="15"/>
      <c r="L34" s="15"/>
      <c r="M34" s="15"/>
      <c r="N34" s="14"/>
      <c r="Q34" s="92" t="str">
        <f>"Achtung: Zuvor bei Fahrtkosten oben bei Zelle C11 ggfs. den gewünschten Betrag eintragen!"</f>
        <v>Achtung: Zuvor bei Fahrtkosten oben bei Zelle C11 ggfs. den gewünschten Betrag eintragen!</v>
      </c>
    </row>
    <row r="35" spans="1:24" ht="15.75" x14ac:dyDescent="0.25">
      <c r="A35" s="56" t="s">
        <v>73</v>
      </c>
      <c r="B35" s="57">
        <f>$F$12*1*$B$8</f>
        <v>358.87499999999994</v>
      </c>
      <c r="C35" s="57">
        <f>$F$12*2*$B$8</f>
        <v>717.74999999999989</v>
      </c>
      <c r="D35" s="57">
        <f>$F$12*3*$B$8</f>
        <v>1076.625</v>
      </c>
      <c r="E35" s="57">
        <f>$F$12*4*$B$8</f>
        <v>1435.4999999999998</v>
      </c>
      <c r="F35" s="57">
        <f>$F$12*5*$B$8</f>
        <v>1794.375</v>
      </c>
      <c r="H35" s="64" t="s">
        <v>16</v>
      </c>
      <c r="I35" s="65"/>
      <c r="J35" s="65"/>
      <c r="K35" s="65"/>
      <c r="L35" s="65"/>
      <c r="M35" s="65"/>
      <c r="N35" s="20"/>
      <c r="Q35" s="93" t="s">
        <v>91</v>
      </c>
    </row>
    <row r="36" spans="1:24" ht="24.6" customHeight="1" thickBot="1" x14ac:dyDescent="0.3">
      <c r="A36" s="49" t="s">
        <v>8</v>
      </c>
      <c r="H36" s="64" t="s">
        <v>17</v>
      </c>
      <c r="I36" s="65"/>
      <c r="J36" s="65"/>
      <c r="K36" s="65"/>
      <c r="L36" s="65"/>
      <c r="M36" s="65"/>
      <c r="N36" s="20"/>
    </row>
    <row r="37" spans="1:24" ht="16.5" thickBot="1" x14ac:dyDescent="0.3">
      <c r="A37" s="53" t="s">
        <v>3</v>
      </c>
      <c r="B37" s="54">
        <v>1</v>
      </c>
      <c r="C37" s="54">
        <v>2</v>
      </c>
      <c r="D37" s="54">
        <v>3</v>
      </c>
      <c r="E37" s="54">
        <v>4</v>
      </c>
      <c r="F37" s="54">
        <v>5</v>
      </c>
      <c r="H37" s="21"/>
      <c r="I37" s="53" t="s">
        <v>3</v>
      </c>
      <c r="J37" s="54">
        <v>1</v>
      </c>
      <c r="K37" s="54">
        <v>2</v>
      </c>
      <c r="L37" s="54">
        <v>3</v>
      </c>
      <c r="M37" s="54">
        <v>4</v>
      </c>
      <c r="N37" s="58">
        <v>5</v>
      </c>
      <c r="Q37" s="76" t="s">
        <v>56</v>
      </c>
      <c r="R37" s="77"/>
      <c r="S37" s="77"/>
      <c r="T37" s="78"/>
      <c r="U37" s="78"/>
      <c r="V37" s="79"/>
      <c r="W37" s="79"/>
      <c r="X37" s="65"/>
    </row>
    <row r="38" spans="1:24" ht="15.75" x14ac:dyDescent="0.2">
      <c r="A38" s="68" t="s">
        <v>75</v>
      </c>
      <c r="B38" s="57">
        <f>$C$6*1*$F$12</f>
        <v>113.1</v>
      </c>
      <c r="C38" s="57">
        <f>$C$6*2*$F$12</f>
        <v>226.2</v>
      </c>
      <c r="D38" s="57">
        <f>$C$6*3*$F$12</f>
        <v>339.29999999999995</v>
      </c>
      <c r="E38" s="57">
        <f>$C$6*4*$F$12</f>
        <v>452.4</v>
      </c>
      <c r="F38" s="57">
        <f>$C$6*5*$F$12</f>
        <v>565.5</v>
      </c>
      <c r="H38" s="21"/>
      <c r="I38" s="56" t="s">
        <v>75</v>
      </c>
      <c r="J38" s="66">
        <f t="shared" ref="J38:N42" si="2">IF(J25&gt;0,J25*$M15,0)</f>
        <v>0</v>
      </c>
      <c r="K38" s="66">
        <f t="shared" si="2"/>
        <v>0</v>
      </c>
      <c r="L38" s="66">
        <f t="shared" si="2"/>
        <v>0</v>
      </c>
      <c r="M38" s="66">
        <f t="shared" si="2"/>
        <v>0</v>
      </c>
      <c r="N38" s="67">
        <f t="shared" si="2"/>
        <v>0</v>
      </c>
      <c r="P38" s="71"/>
      <c r="Q38" s="139" t="s">
        <v>78</v>
      </c>
      <c r="R38" s="139"/>
      <c r="S38" s="139"/>
      <c r="T38" s="139"/>
      <c r="U38" s="139"/>
      <c r="V38" s="139"/>
      <c r="W38" s="139"/>
      <c r="X38" s="14"/>
    </row>
    <row r="39" spans="1:24" ht="14.25" x14ac:dyDescent="0.2">
      <c r="A39" s="68" t="s">
        <v>70</v>
      </c>
      <c r="B39" s="57">
        <f>$C$6*1*$F$12</f>
        <v>113.1</v>
      </c>
      <c r="C39" s="57">
        <f>$C$6*2*$F$12</f>
        <v>226.2</v>
      </c>
      <c r="D39" s="57">
        <f>$C$6*3*$F$12</f>
        <v>339.29999999999995</v>
      </c>
      <c r="E39" s="57">
        <f>$C$6*4*$F$12</f>
        <v>452.4</v>
      </c>
      <c r="F39" s="57">
        <f>$C$6*5*$F$12</f>
        <v>565.5</v>
      </c>
      <c r="H39" s="21"/>
      <c r="I39" s="56" t="s">
        <v>70</v>
      </c>
      <c r="J39" s="66">
        <f t="shared" si="2"/>
        <v>723.99999999999989</v>
      </c>
      <c r="K39" s="66">
        <f t="shared" si="2"/>
        <v>426.26645569620274</v>
      </c>
      <c r="L39" s="66">
        <f t="shared" si="2"/>
        <v>0</v>
      </c>
      <c r="M39" s="66">
        <f t="shared" si="2"/>
        <v>0</v>
      </c>
      <c r="N39" s="67">
        <f t="shared" si="2"/>
        <v>0</v>
      </c>
      <c r="P39" s="21"/>
      <c r="Q39" s="107"/>
      <c r="R39" s="108" t="s">
        <v>22</v>
      </c>
      <c r="S39" s="102">
        <v>1</v>
      </c>
      <c r="T39" s="102">
        <v>2</v>
      </c>
      <c r="U39" s="102">
        <v>3</v>
      </c>
      <c r="V39" s="102">
        <v>4</v>
      </c>
      <c r="W39" s="102">
        <v>5</v>
      </c>
      <c r="X39" s="20"/>
    </row>
    <row r="40" spans="1:24" ht="14.25" x14ac:dyDescent="0.2">
      <c r="A40" s="56" t="s">
        <v>71</v>
      </c>
      <c r="B40" s="57">
        <f>$C$6*1*$F$12</f>
        <v>113.1</v>
      </c>
      <c r="C40" s="57">
        <f>$C$6*2*$F$12</f>
        <v>226.2</v>
      </c>
      <c r="D40" s="57">
        <f>$C$6*3*$F$12</f>
        <v>339.29999999999995</v>
      </c>
      <c r="E40" s="57">
        <f>$C$6*4*$F$12</f>
        <v>452.4</v>
      </c>
      <c r="F40" s="57">
        <f>$C$6*5*$F$12</f>
        <v>565.5</v>
      </c>
      <c r="H40" s="21"/>
      <c r="I40" s="56" t="s">
        <v>71</v>
      </c>
      <c r="J40" s="66">
        <f t="shared" si="2"/>
        <v>1363</v>
      </c>
      <c r="K40" s="66">
        <f t="shared" si="2"/>
        <v>1109.9071559633028</v>
      </c>
      <c r="L40" s="66">
        <f t="shared" si="2"/>
        <v>827.05339449541293</v>
      </c>
      <c r="M40" s="66">
        <f t="shared" si="2"/>
        <v>200.32348623853272</v>
      </c>
      <c r="N40" s="67">
        <f t="shared" si="2"/>
        <v>0</v>
      </c>
      <c r="P40" s="21"/>
      <c r="Q40" s="105"/>
      <c r="R40" s="106" t="s">
        <v>75</v>
      </c>
      <c r="S40" s="104">
        <v>0</v>
      </c>
      <c r="T40" s="104">
        <v>0</v>
      </c>
      <c r="U40" s="104">
        <v>0</v>
      </c>
      <c r="V40" s="104">
        <v>0</v>
      </c>
      <c r="W40" s="104">
        <v>0</v>
      </c>
      <c r="X40" s="20"/>
    </row>
    <row r="41" spans="1:24" ht="14.25" x14ac:dyDescent="0.2">
      <c r="A41" s="56" t="s">
        <v>72</v>
      </c>
      <c r="B41" s="57">
        <f>$C$7*1*$F$12</f>
        <v>113.1</v>
      </c>
      <c r="C41" s="57">
        <f>$C$7*2*$F$12</f>
        <v>226.2</v>
      </c>
      <c r="D41" s="57">
        <f>$C$7*3*$F$12</f>
        <v>339.29999999999995</v>
      </c>
      <c r="E41" s="57">
        <f>$C$7*4*$F$12</f>
        <v>452.4</v>
      </c>
      <c r="F41" s="57">
        <f>$C$7*5*$F$12</f>
        <v>565.5</v>
      </c>
      <c r="H41" s="21"/>
      <c r="I41" s="56" t="s">
        <v>72</v>
      </c>
      <c r="J41" s="66">
        <f t="shared" si="2"/>
        <v>1693.0000000000002</v>
      </c>
      <c r="K41" s="66">
        <f t="shared" si="2"/>
        <v>1457.6543956043956</v>
      </c>
      <c r="L41" s="66">
        <f t="shared" si="2"/>
        <v>1194.6347527472528</v>
      </c>
      <c r="M41" s="66">
        <f t="shared" si="2"/>
        <v>931.61510989011003</v>
      </c>
      <c r="N41" s="67">
        <f t="shared" si="2"/>
        <v>244.47338598901101</v>
      </c>
      <c r="P41" s="21"/>
      <c r="Q41" s="105"/>
      <c r="R41" s="106" t="s">
        <v>70</v>
      </c>
      <c r="S41" s="104">
        <f t="shared" ref="S41:W44" si="3">IF(B32&lt;$K16,B32,$K16)</f>
        <v>358.87499999999994</v>
      </c>
      <c r="T41" s="104">
        <f t="shared" si="3"/>
        <v>717.74999999999989</v>
      </c>
      <c r="U41" s="104">
        <f t="shared" si="3"/>
        <v>724</v>
      </c>
      <c r="V41" s="104">
        <f t="shared" si="3"/>
        <v>724</v>
      </c>
      <c r="W41" s="104">
        <f t="shared" si="3"/>
        <v>724</v>
      </c>
      <c r="X41" s="20"/>
    </row>
    <row r="42" spans="1:24" ht="14.25" x14ac:dyDescent="0.2">
      <c r="A42" s="56" t="s">
        <v>73</v>
      </c>
      <c r="B42" s="57">
        <f>$C$8*1*$F$12</f>
        <v>113.1</v>
      </c>
      <c r="C42" s="57">
        <f>$C$8*2*$F$12</f>
        <v>226.2</v>
      </c>
      <c r="D42" s="57">
        <f>$C$8*3*$F$12</f>
        <v>339.29999999999995</v>
      </c>
      <c r="E42" s="57">
        <f>$C$8*4*$F$12</f>
        <v>452.4</v>
      </c>
      <c r="F42" s="57">
        <f>$C$8*5*$F$12</f>
        <v>565.5</v>
      </c>
      <c r="H42" s="21"/>
      <c r="I42" s="56" t="s">
        <v>73</v>
      </c>
      <c r="J42" s="66">
        <f t="shared" si="2"/>
        <v>2095</v>
      </c>
      <c r="K42" s="66">
        <f t="shared" si="2"/>
        <v>1859.6903440621531</v>
      </c>
      <c r="L42" s="66">
        <f t="shared" si="2"/>
        <v>1596.7108768035516</v>
      </c>
      <c r="M42" s="66">
        <f t="shared" si="2"/>
        <v>1333.7314095449499</v>
      </c>
      <c r="N42" s="67">
        <f t="shared" si="2"/>
        <v>1070.7519422863484</v>
      </c>
      <c r="P42" s="21"/>
      <c r="Q42" s="105"/>
      <c r="R42" s="106" t="s">
        <v>71</v>
      </c>
      <c r="S42" s="104">
        <f t="shared" si="3"/>
        <v>358.87499999999994</v>
      </c>
      <c r="T42" s="104">
        <f t="shared" si="3"/>
        <v>717.74999999999989</v>
      </c>
      <c r="U42" s="104">
        <f t="shared" si="3"/>
        <v>1076.625</v>
      </c>
      <c r="V42" s="104">
        <f t="shared" si="3"/>
        <v>1363</v>
      </c>
      <c r="W42" s="104">
        <f t="shared" si="3"/>
        <v>1363</v>
      </c>
      <c r="X42" s="20"/>
    </row>
    <row r="43" spans="1:24" ht="15" thickBot="1" x14ac:dyDescent="0.25">
      <c r="H43" s="25"/>
      <c r="I43" s="69"/>
      <c r="J43" s="69"/>
      <c r="K43" s="69"/>
      <c r="L43" s="69"/>
      <c r="M43" s="69"/>
      <c r="N43" s="70"/>
      <c r="P43" s="21"/>
      <c r="Q43" s="105"/>
      <c r="R43" s="106" t="s">
        <v>72</v>
      </c>
      <c r="S43" s="104">
        <f t="shared" si="3"/>
        <v>358.87499999999994</v>
      </c>
      <c r="T43" s="104">
        <f t="shared" si="3"/>
        <v>717.74999999999989</v>
      </c>
      <c r="U43" s="104">
        <f t="shared" si="3"/>
        <v>1076.625</v>
      </c>
      <c r="V43" s="104">
        <f t="shared" si="3"/>
        <v>1435.4999999999998</v>
      </c>
      <c r="W43" s="104">
        <f t="shared" si="3"/>
        <v>1693</v>
      </c>
      <c r="X43" s="20"/>
    </row>
    <row r="44" spans="1:24" ht="15" thickBot="1" x14ac:dyDescent="0.25">
      <c r="A44" s="49" t="s">
        <v>47</v>
      </c>
      <c r="P44" s="21"/>
      <c r="Q44" s="105"/>
      <c r="R44" s="106" t="s">
        <v>73</v>
      </c>
      <c r="S44" s="104">
        <f t="shared" si="3"/>
        <v>358.87499999999994</v>
      </c>
      <c r="T44" s="104">
        <f t="shared" si="3"/>
        <v>717.74999999999989</v>
      </c>
      <c r="U44" s="104">
        <f t="shared" si="3"/>
        <v>1076.625</v>
      </c>
      <c r="V44" s="104">
        <f t="shared" si="3"/>
        <v>1435.4999999999998</v>
      </c>
      <c r="W44" s="104">
        <f t="shared" si="3"/>
        <v>1794.375</v>
      </c>
      <c r="X44" s="20"/>
    </row>
    <row r="45" spans="1:24" ht="13.5" thickBot="1" x14ac:dyDescent="0.25">
      <c r="A45" s="49" t="s">
        <v>48</v>
      </c>
      <c r="H45" s="71"/>
      <c r="I45" s="15"/>
      <c r="J45" s="15"/>
      <c r="K45" s="15"/>
      <c r="L45" s="15"/>
      <c r="M45" s="15"/>
      <c r="N45" s="14"/>
      <c r="P45" s="25"/>
      <c r="Q45" s="69"/>
      <c r="R45" s="69"/>
      <c r="S45" s="69"/>
      <c r="T45" s="69"/>
      <c r="U45" s="69"/>
      <c r="V45" s="69"/>
      <c r="W45" s="69"/>
      <c r="X45" s="70"/>
    </row>
    <row r="46" spans="1:24" ht="15.75" x14ac:dyDescent="0.25">
      <c r="A46" s="53" t="s">
        <v>3</v>
      </c>
      <c r="B46" s="54">
        <v>1</v>
      </c>
      <c r="C46" s="54">
        <v>2</v>
      </c>
      <c r="D46" s="54">
        <v>3</v>
      </c>
      <c r="E46" s="54">
        <v>4</v>
      </c>
      <c r="F46" s="54">
        <v>5</v>
      </c>
      <c r="H46" s="64" t="s">
        <v>81</v>
      </c>
      <c r="I46" s="65"/>
      <c r="J46" s="65"/>
      <c r="K46" s="65"/>
      <c r="L46" s="65"/>
      <c r="M46" s="65"/>
      <c r="N46" s="20"/>
      <c r="O46" s="65"/>
    </row>
    <row r="47" spans="1:24" ht="22.9" customHeight="1" thickBot="1" x14ac:dyDescent="0.3">
      <c r="A47" s="68" t="s">
        <v>75</v>
      </c>
      <c r="B47" s="1">
        <f>B31</f>
        <v>358.87499999999994</v>
      </c>
      <c r="C47" s="1">
        <f>C31</f>
        <v>717.74999999999989</v>
      </c>
      <c r="D47" s="1">
        <f>D31</f>
        <v>1076.625</v>
      </c>
      <c r="E47" s="1">
        <f>E31</f>
        <v>1435.4999999999998</v>
      </c>
      <c r="F47" s="1">
        <f>F31</f>
        <v>1794.375</v>
      </c>
      <c r="H47" s="64" t="s">
        <v>44</v>
      </c>
      <c r="I47" s="65"/>
      <c r="J47" s="65"/>
      <c r="K47" s="65"/>
      <c r="L47" s="65"/>
      <c r="M47" s="65"/>
      <c r="N47" s="20"/>
      <c r="O47" s="65"/>
    </row>
    <row r="48" spans="1:24" ht="16.5" thickBot="1" x14ac:dyDescent="0.3">
      <c r="A48" s="68" t="s">
        <v>70</v>
      </c>
      <c r="B48" s="1">
        <f t="shared" ref="B48:F51" si="4">IF(B32-$L16&gt;0,B32-$L16,0)</f>
        <v>0</v>
      </c>
      <c r="C48" s="1">
        <f t="shared" si="4"/>
        <v>28.749999999999886</v>
      </c>
      <c r="D48" s="1">
        <f t="shared" si="4"/>
        <v>387.625</v>
      </c>
      <c r="E48" s="1">
        <f t="shared" si="4"/>
        <v>746.49999999999977</v>
      </c>
      <c r="F48" s="1">
        <f t="shared" si="4"/>
        <v>1105.375</v>
      </c>
      <c r="H48" s="21"/>
      <c r="I48" s="53" t="s">
        <v>3</v>
      </c>
      <c r="J48" s="54">
        <v>1</v>
      </c>
      <c r="K48" s="54">
        <v>2</v>
      </c>
      <c r="L48" s="54">
        <v>3</v>
      </c>
      <c r="M48" s="54">
        <v>4</v>
      </c>
      <c r="N48" s="58">
        <v>5</v>
      </c>
      <c r="O48" s="65"/>
      <c r="Q48" s="76" t="s">
        <v>56</v>
      </c>
      <c r="R48" s="77"/>
      <c r="S48" s="77"/>
      <c r="T48" s="78"/>
      <c r="U48" s="78"/>
      <c r="V48" s="79"/>
      <c r="W48" s="79"/>
      <c r="X48" s="65"/>
    </row>
    <row r="49" spans="1:24" ht="15.75" x14ac:dyDescent="0.2">
      <c r="A49" s="56" t="s">
        <v>71</v>
      </c>
      <c r="B49" s="1">
        <f t="shared" si="4"/>
        <v>0</v>
      </c>
      <c r="C49" s="1">
        <f t="shared" si="4"/>
        <v>0</v>
      </c>
      <c r="D49" s="1">
        <f t="shared" si="4"/>
        <v>0</v>
      </c>
      <c r="E49" s="1">
        <f t="shared" si="4"/>
        <v>137.49999999999977</v>
      </c>
      <c r="F49" s="1">
        <f t="shared" si="4"/>
        <v>496.375</v>
      </c>
      <c r="H49" s="21"/>
      <c r="I49" s="56" t="s">
        <v>75</v>
      </c>
      <c r="J49" s="1">
        <f t="shared" ref="J49:N53" si="5">B73</f>
        <v>0</v>
      </c>
      <c r="K49" s="1">
        <f t="shared" si="5"/>
        <v>0</v>
      </c>
      <c r="L49" s="1">
        <f t="shared" si="5"/>
        <v>0</v>
      </c>
      <c r="M49" s="1">
        <f t="shared" si="5"/>
        <v>0</v>
      </c>
      <c r="N49" s="4">
        <f t="shared" si="5"/>
        <v>0</v>
      </c>
      <c r="O49" s="65"/>
      <c r="P49" s="71"/>
      <c r="Q49" s="109" t="s">
        <v>79</v>
      </c>
      <c r="R49" s="15"/>
      <c r="S49" s="95"/>
      <c r="T49" s="95"/>
      <c r="U49" s="95"/>
      <c r="V49" s="95"/>
      <c r="W49" s="95"/>
      <c r="X49" s="14"/>
    </row>
    <row r="50" spans="1:24" ht="14.25" x14ac:dyDescent="0.2">
      <c r="A50" s="56" t="s">
        <v>72</v>
      </c>
      <c r="B50" s="1">
        <f t="shared" si="4"/>
        <v>0</v>
      </c>
      <c r="C50" s="1">
        <f t="shared" si="4"/>
        <v>0</v>
      </c>
      <c r="D50" s="1">
        <f t="shared" si="4"/>
        <v>0</v>
      </c>
      <c r="E50" s="1">
        <f t="shared" si="4"/>
        <v>0</v>
      </c>
      <c r="F50" s="1">
        <f t="shared" si="4"/>
        <v>182.375</v>
      </c>
      <c r="H50" s="21"/>
      <c r="I50" s="56" t="s">
        <v>70</v>
      </c>
      <c r="J50" s="1">
        <f t="shared" si="5"/>
        <v>11.900000000000006</v>
      </c>
      <c r="K50" s="1">
        <f t="shared" si="5"/>
        <v>0</v>
      </c>
      <c r="L50" s="1">
        <f t="shared" si="5"/>
        <v>0</v>
      </c>
      <c r="M50" s="1">
        <f t="shared" si="5"/>
        <v>0</v>
      </c>
      <c r="N50" s="4">
        <f t="shared" si="5"/>
        <v>0</v>
      </c>
      <c r="O50" s="65"/>
      <c r="P50" s="21"/>
      <c r="Q50" s="101"/>
      <c r="R50" s="101" t="s">
        <v>22</v>
      </c>
      <c r="S50" s="102">
        <v>1</v>
      </c>
      <c r="T50" s="102">
        <v>2</v>
      </c>
      <c r="U50" s="102">
        <v>3</v>
      </c>
      <c r="V50" s="102">
        <v>4</v>
      </c>
      <c r="W50" s="102">
        <v>5</v>
      </c>
      <c r="X50" s="20"/>
    </row>
    <row r="51" spans="1:24" ht="14.25" x14ac:dyDescent="0.2">
      <c r="A51" s="56" t="s">
        <v>73</v>
      </c>
      <c r="B51" s="1">
        <f t="shared" si="4"/>
        <v>0</v>
      </c>
      <c r="C51" s="1">
        <f t="shared" si="4"/>
        <v>0</v>
      </c>
      <c r="D51" s="1">
        <f t="shared" si="4"/>
        <v>0</v>
      </c>
      <c r="E51" s="1">
        <f t="shared" si="4"/>
        <v>0</v>
      </c>
      <c r="F51" s="1">
        <f t="shared" si="4"/>
        <v>0</v>
      </c>
      <c r="H51" s="21"/>
      <c r="I51" s="56" t="s">
        <v>71</v>
      </c>
      <c r="J51" s="1">
        <f t="shared" si="5"/>
        <v>11.900000000000006</v>
      </c>
      <c r="K51" s="1">
        <f t="shared" si="5"/>
        <v>0</v>
      </c>
      <c r="L51" s="1">
        <f t="shared" si="5"/>
        <v>0</v>
      </c>
      <c r="M51" s="1">
        <f t="shared" si="5"/>
        <v>0</v>
      </c>
      <c r="N51" s="4">
        <f t="shared" si="5"/>
        <v>0</v>
      </c>
      <c r="O51" s="65"/>
      <c r="P51" s="21"/>
      <c r="Q51" s="105"/>
      <c r="R51" s="106" t="s">
        <v>75</v>
      </c>
      <c r="S51" s="104">
        <f t="shared" ref="S51:W55" si="6">S28-S40</f>
        <v>471.97499999999997</v>
      </c>
      <c r="T51" s="104">
        <f t="shared" si="6"/>
        <v>943.94999999999993</v>
      </c>
      <c r="U51" s="104">
        <f t="shared" si="6"/>
        <v>1415.925</v>
      </c>
      <c r="V51" s="104">
        <f t="shared" si="6"/>
        <v>1887.8999999999999</v>
      </c>
      <c r="W51" s="104">
        <f t="shared" si="6"/>
        <v>2359.875</v>
      </c>
      <c r="X51" s="20"/>
    </row>
    <row r="52" spans="1:24" ht="12.75" customHeight="1" x14ac:dyDescent="0.2">
      <c r="H52" s="21"/>
      <c r="I52" s="56" t="s">
        <v>72</v>
      </c>
      <c r="J52" s="1">
        <f t="shared" si="5"/>
        <v>11.900000000000006</v>
      </c>
      <c r="K52" s="1">
        <f t="shared" si="5"/>
        <v>0</v>
      </c>
      <c r="L52" s="1">
        <f t="shared" si="5"/>
        <v>0</v>
      </c>
      <c r="M52" s="1">
        <f t="shared" si="5"/>
        <v>0</v>
      </c>
      <c r="N52" s="4">
        <f t="shared" si="5"/>
        <v>0</v>
      </c>
      <c r="O52" s="65"/>
      <c r="P52" s="21"/>
      <c r="Q52" s="105"/>
      <c r="R52" s="106" t="s">
        <v>70</v>
      </c>
      <c r="S52" s="104">
        <f t="shared" si="6"/>
        <v>113.10000000000002</v>
      </c>
      <c r="T52" s="104">
        <f t="shared" si="6"/>
        <v>226.20000000000005</v>
      </c>
      <c r="U52" s="104">
        <f t="shared" si="6"/>
        <v>691.92499999999995</v>
      </c>
      <c r="V52" s="104">
        <f t="shared" si="6"/>
        <v>1163.8999999999999</v>
      </c>
      <c r="W52" s="104">
        <f t="shared" si="6"/>
        <v>1635.875</v>
      </c>
      <c r="X52" s="20"/>
    </row>
    <row r="53" spans="1:24" ht="14.25" x14ac:dyDescent="0.2">
      <c r="A53" s="49" t="s">
        <v>49</v>
      </c>
      <c r="H53" s="21"/>
      <c r="I53" s="56" t="s">
        <v>73</v>
      </c>
      <c r="J53" s="1">
        <f t="shared" si="5"/>
        <v>11.900000000000006</v>
      </c>
      <c r="K53" s="1">
        <f t="shared" si="5"/>
        <v>0</v>
      </c>
      <c r="L53" s="1">
        <f t="shared" si="5"/>
        <v>0</v>
      </c>
      <c r="M53" s="1">
        <f t="shared" si="5"/>
        <v>0</v>
      </c>
      <c r="N53" s="4">
        <f t="shared" si="5"/>
        <v>0</v>
      </c>
      <c r="O53" s="65"/>
      <c r="P53" s="21"/>
      <c r="Q53" s="105"/>
      <c r="R53" s="106" t="s">
        <v>71</v>
      </c>
      <c r="S53" s="104">
        <f t="shared" si="6"/>
        <v>113.10000000000002</v>
      </c>
      <c r="T53" s="104">
        <f t="shared" si="6"/>
        <v>226.20000000000005</v>
      </c>
      <c r="U53" s="104">
        <f t="shared" si="6"/>
        <v>339.29999999999995</v>
      </c>
      <c r="V53" s="104">
        <f t="shared" si="6"/>
        <v>524.89999999999986</v>
      </c>
      <c r="W53" s="104">
        <f t="shared" si="6"/>
        <v>996.875</v>
      </c>
      <c r="X53" s="20"/>
    </row>
    <row r="54" spans="1:24" ht="15" thickBot="1" x14ac:dyDescent="0.25">
      <c r="A54" s="49" t="s">
        <v>86</v>
      </c>
      <c r="H54" s="25"/>
      <c r="I54" s="69"/>
      <c r="J54" s="69"/>
      <c r="K54" s="69"/>
      <c r="L54" s="69"/>
      <c r="M54" s="69"/>
      <c r="N54" s="70"/>
      <c r="O54" s="65"/>
      <c r="P54" s="21"/>
      <c r="Q54" s="105"/>
      <c r="R54" s="106" t="s">
        <v>72</v>
      </c>
      <c r="S54" s="104">
        <f t="shared" si="6"/>
        <v>113.10000000000002</v>
      </c>
      <c r="T54" s="104">
        <f t="shared" si="6"/>
        <v>226.20000000000005</v>
      </c>
      <c r="U54" s="104">
        <f t="shared" si="6"/>
        <v>339.29999999999995</v>
      </c>
      <c r="V54" s="104">
        <f t="shared" si="6"/>
        <v>452.40000000000009</v>
      </c>
      <c r="W54" s="104">
        <f t="shared" si="6"/>
        <v>666.875</v>
      </c>
      <c r="X54" s="20"/>
    </row>
    <row r="55" spans="1:24" ht="14.25" x14ac:dyDescent="0.2">
      <c r="A55" s="53" t="s">
        <v>3</v>
      </c>
      <c r="B55" s="54">
        <v>1</v>
      </c>
      <c r="C55" s="54">
        <v>2</v>
      </c>
      <c r="D55" s="54">
        <v>3</v>
      </c>
      <c r="E55" s="54">
        <v>4</v>
      </c>
      <c r="F55" s="54">
        <v>5</v>
      </c>
      <c r="H55" s="121" t="s">
        <v>89</v>
      </c>
      <c r="I55" s="122"/>
      <c r="J55" s="122"/>
      <c r="K55" s="122"/>
      <c r="L55" s="122"/>
      <c r="M55" s="122"/>
      <c r="N55" s="123"/>
      <c r="O55" s="65"/>
      <c r="P55" s="21"/>
      <c r="Q55" s="105"/>
      <c r="R55" s="106" t="s">
        <v>73</v>
      </c>
      <c r="S55" s="104">
        <f t="shared" si="6"/>
        <v>113.10000000000002</v>
      </c>
      <c r="T55" s="104">
        <f t="shared" si="6"/>
        <v>226.20000000000005</v>
      </c>
      <c r="U55" s="104">
        <f t="shared" si="6"/>
        <v>339.29999999999995</v>
      </c>
      <c r="V55" s="104">
        <f t="shared" si="6"/>
        <v>452.40000000000009</v>
      </c>
      <c r="W55" s="104">
        <f t="shared" si="6"/>
        <v>565.5</v>
      </c>
      <c r="X55" s="20"/>
    </row>
    <row r="56" spans="1:24" ht="12.75" customHeight="1" thickBot="1" x14ac:dyDescent="0.25">
      <c r="A56" s="68" t="s">
        <v>75</v>
      </c>
      <c r="B56" s="57">
        <f t="shared" ref="B56:F60" si="7">B47+B38</f>
        <v>471.97499999999991</v>
      </c>
      <c r="C56" s="57">
        <f t="shared" si="7"/>
        <v>943.94999999999982</v>
      </c>
      <c r="D56" s="57">
        <f t="shared" si="7"/>
        <v>1415.925</v>
      </c>
      <c r="E56" s="57">
        <f t="shared" si="7"/>
        <v>1887.8999999999996</v>
      </c>
      <c r="F56" s="57">
        <f t="shared" si="7"/>
        <v>2359.875</v>
      </c>
      <c r="H56" s="124"/>
      <c r="I56" s="125"/>
      <c r="J56" s="125"/>
      <c r="K56" s="125"/>
      <c r="L56" s="125"/>
      <c r="M56" s="125"/>
      <c r="N56" s="126"/>
      <c r="O56" s="65"/>
      <c r="P56" s="25"/>
      <c r="Q56" s="69"/>
      <c r="R56" s="69"/>
      <c r="S56" s="69"/>
      <c r="T56" s="69"/>
      <c r="U56" s="69"/>
      <c r="V56" s="69"/>
      <c r="W56" s="69"/>
      <c r="X56" s="70"/>
    </row>
    <row r="57" spans="1:24" ht="13.5" thickBot="1" x14ac:dyDescent="0.25">
      <c r="A57" s="68" t="s">
        <v>70</v>
      </c>
      <c r="B57" s="57">
        <f t="shared" si="7"/>
        <v>113.1</v>
      </c>
      <c r="C57" s="57">
        <f t="shared" si="7"/>
        <v>254.94999999999987</v>
      </c>
      <c r="D57" s="57">
        <f t="shared" si="7"/>
        <v>726.92499999999995</v>
      </c>
      <c r="E57" s="57">
        <f t="shared" si="7"/>
        <v>1198.8999999999996</v>
      </c>
      <c r="F57" s="57">
        <f t="shared" si="7"/>
        <v>1670.875</v>
      </c>
      <c r="H57" s="124"/>
      <c r="I57" s="125"/>
      <c r="J57" s="125"/>
      <c r="K57" s="125"/>
      <c r="L57" s="125"/>
      <c r="M57" s="125"/>
      <c r="N57" s="126"/>
      <c r="O57" s="65"/>
    </row>
    <row r="58" spans="1:24" ht="16.5" thickBot="1" x14ac:dyDescent="0.3">
      <c r="A58" s="56" t="s">
        <v>71</v>
      </c>
      <c r="B58" s="57">
        <f t="shared" si="7"/>
        <v>113.1</v>
      </c>
      <c r="C58" s="57">
        <f t="shared" si="7"/>
        <v>226.2</v>
      </c>
      <c r="D58" s="57">
        <f t="shared" si="7"/>
        <v>339.29999999999995</v>
      </c>
      <c r="E58" s="57">
        <f t="shared" si="7"/>
        <v>589.89999999999975</v>
      </c>
      <c r="F58" s="57">
        <f t="shared" si="7"/>
        <v>1061.875</v>
      </c>
      <c r="H58" s="127"/>
      <c r="I58" s="128"/>
      <c r="J58" s="128"/>
      <c r="K58" s="128"/>
      <c r="L58" s="128"/>
      <c r="M58" s="128"/>
      <c r="N58" s="129"/>
      <c r="O58" s="65"/>
      <c r="Q58" s="76" t="s">
        <v>56</v>
      </c>
      <c r="R58" s="77"/>
      <c r="S58" s="78"/>
      <c r="T58" s="78"/>
      <c r="U58" s="79"/>
      <c r="V58" s="79"/>
      <c r="X58" s="14"/>
    </row>
    <row r="59" spans="1:24" ht="15.75" x14ac:dyDescent="0.25">
      <c r="A59" s="56" t="s">
        <v>72</v>
      </c>
      <c r="B59" s="57">
        <f t="shared" si="7"/>
        <v>113.1</v>
      </c>
      <c r="C59" s="57">
        <f t="shared" si="7"/>
        <v>226.2</v>
      </c>
      <c r="D59" s="57">
        <f t="shared" si="7"/>
        <v>339.29999999999995</v>
      </c>
      <c r="E59" s="57">
        <f t="shared" si="7"/>
        <v>452.4</v>
      </c>
      <c r="F59" s="57">
        <f t="shared" si="7"/>
        <v>747.875</v>
      </c>
      <c r="O59" s="65"/>
      <c r="Q59" s="71"/>
      <c r="R59" s="100" t="s">
        <v>24</v>
      </c>
      <c r="S59" s="15"/>
      <c r="T59" s="15"/>
      <c r="U59" s="15"/>
      <c r="V59" s="15"/>
      <c r="W59" s="15"/>
      <c r="X59" s="14"/>
    </row>
    <row r="60" spans="1:24" ht="13.5" thickBot="1" x14ac:dyDescent="0.25">
      <c r="A60" s="56" t="s">
        <v>73</v>
      </c>
      <c r="B60" s="57">
        <f t="shared" si="7"/>
        <v>113.1</v>
      </c>
      <c r="C60" s="57">
        <f t="shared" si="7"/>
        <v>226.2</v>
      </c>
      <c r="D60" s="57">
        <f t="shared" si="7"/>
        <v>339.29999999999995</v>
      </c>
      <c r="E60" s="57">
        <f t="shared" si="7"/>
        <v>452.4</v>
      </c>
      <c r="F60" s="57">
        <f t="shared" si="7"/>
        <v>565.5</v>
      </c>
      <c r="O60" s="65"/>
      <c r="Q60" s="21"/>
      <c r="R60" s="65"/>
      <c r="S60" s="65"/>
      <c r="T60" s="65"/>
      <c r="U60" s="65"/>
      <c r="V60" s="65"/>
      <c r="W60" s="65"/>
      <c r="X60" s="20"/>
    </row>
    <row r="61" spans="1:24" x14ac:dyDescent="0.2">
      <c r="A61" s="65"/>
      <c r="B61" s="72"/>
      <c r="C61" s="72"/>
      <c r="D61" s="72"/>
      <c r="E61" s="72"/>
      <c r="F61" s="72"/>
      <c r="H61" s="114" t="s">
        <v>58</v>
      </c>
      <c r="I61" s="15"/>
      <c r="J61" s="15"/>
      <c r="K61" s="15"/>
      <c r="L61" s="15"/>
      <c r="M61" s="15"/>
      <c r="N61" s="14"/>
      <c r="O61" s="65"/>
      <c r="Q61" s="21"/>
      <c r="R61" s="73"/>
      <c r="S61" s="68" t="s">
        <v>75</v>
      </c>
      <c r="T61" s="68" t="s">
        <v>70</v>
      </c>
      <c r="U61" s="68" t="s">
        <v>71</v>
      </c>
      <c r="V61" s="68" t="s">
        <v>72</v>
      </c>
      <c r="W61" s="68" t="s">
        <v>73</v>
      </c>
      <c r="X61" s="20"/>
    </row>
    <row r="62" spans="1:24" x14ac:dyDescent="0.2">
      <c r="A62" s="49" t="str">
        <f>"Verbleib an Kosten nach Rückerstattung von bis zu "&amp;H10&amp;" € Entlastungsbetrag"</f>
        <v>Verbleib an Kosten nach Rückerstattung von bis zu 125 € Entlastungsbetrag</v>
      </c>
      <c r="H62" s="19" t="s">
        <v>41</v>
      </c>
      <c r="I62" s="65"/>
      <c r="J62" s="65"/>
      <c r="K62" s="65"/>
      <c r="L62" s="65" t="s">
        <v>5</v>
      </c>
      <c r="M62" s="65" t="s">
        <v>6</v>
      </c>
      <c r="N62" s="20"/>
      <c r="O62" s="65"/>
      <c r="Q62" s="21"/>
      <c r="R62" s="96" t="s">
        <v>20</v>
      </c>
      <c r="S62" s="97">
        <f>$B$4-$C$12</f>
        <v>82.5</v>
      </c>
      <c r="T62" s="97">
        <f>$B$5-$C$12</f>
        <v>82.5</v>
      </c>
      <c r="U62" s="97">
        <f>$B$6-$C$12</f>
        <v>82.5</v>
      </c>
      <c r="V62" s="97">
        <f>$B$7-$C$12</f>
        <v>82.5</v>
      </c>
      <c r="W62" s="97">
        <f>$B$8-$C$12</f>
        <v>82.5</v>
      </c>
      <c r="X62" s="20"/>
    </row>
    <row r="63" spans="1:24" x14ac:dyDescent="0.2">
      <c r="A63" s="49" t="s">
        <v>85</v>
      </c>
      <c r="H63" s="19"/>
      <c r="I63" s="65"/>
      <c r="J63" s="65"/>
      <c r="K63" s="65"/>
      <c r="L63" s="65" t="s">
        <v>7</v>
      </c>
      <c r="M63" s="73" t="s">
        <v>42</v>
      </c>
      <c r="N63" s="20" t="s">
        <v>1</v>
      </c>
      <c r="O63" s="65"/>
      <c r="Q63" s="21"/>
      <c r="R63" s="96" t="s">
        <v>18</v>
      </c>
      <c r="S63" s="97">
        <f>$E$10</f>
        <v>7</v>
      </c>
      <c r="T63" s="97">
        <f>$E$10</f>
        <v>7</v>
      </c>
      <c r="U63" s="97">
        <f>$E$10</f>
        <v>7</v>
      </c>
      <c r="V63" s="97">
        <f>$E$10</f>
        <v>7</v>
      </c>
      <c r="W63" s="97">
        <f>$E$10</f>
        <v>7</v>
      </c>
      <c r="X63" s="20"/>
    </row>
    <row r="64" spans="1:24" x14ac:dyDescent="0.2">
      <c r="A64" s="53" t="s">
        <v>3</v>
      </c>
      <c r="B64" s="54">
        <v>1</v>
      </c>
      <c r="C64" s="54">
        <v>2</v>
      </c>
      <c r="D64" s="54">
        <v>3</v>
      </c>
      <c r="E64" s="54">
        <v>4</v>
      </c>
      <c r="F64" s="54">
        <v>5</v>
      </c>
      <c r="H64" s="74"/>
      <c r="K64" s="56" t="s">
        <v>75</v>
      </c>
      <c r="L64" s="16">
        <f>(E4+$C$11)*0.75</f>
        <v>61.875</v>
      </c>
      <c r="M64" s="16">
        <f>E12*0.75+C10</f>
        <v>22.75</v>
      </c>
      <c r="N64" s="31">
        <f>SUM(L64:M64)</f>
        <v>84.625</v>
      </c>
      <c r="O64" s="65"/>
      <c r="Q64" s="21"/>
      <c r="R64" s="96" t="s">
        <v>10</v>
      </c>
      <c r="S64" s="97">
        <f>$E$11</f>
        <v>6</v>
      </c>
      <c r="T64" s="97">
        <f>$E$11</f>
        <v>6</v>
      </c>
      <c r="U64" s="97">
        <f>$E$11</f>
        <v>6</v>
      </c>
      <c r="V64" s="97">
        <f>$E$11</f>
        <v>6</v>
      </c>
      <c r="W64" s="97">
        <f>$E$11</f>
        <v>6</v>
      </c>
      <c r="X64" s="20"/>
    </row>
    <row r="65" spans="1:24" x14ac:dyDescent="0.2">
      <c r="A65" s="68" t="s">
        <v>75</v>
      </c>
      <c r="B65" s="57">
        <f t="shared" ref="B65:F69" si="8">IF(B56&gt;$H$10,B56-$H$10,0)</f>
        <v>346.97499999999991</v>
      </c>
      <c r="C65" s="57">
        <f t="shared" si="8"/>
        <v>818.94999999999982</v>
      </c>
      <c r="D65" s="57">
        <f t="shared" si="8"/>
        <v>1290.925</v>
      </c>
      <c r="E65" s="57">
        <f t="shared" si="8"/>
        <v>1762.8999999999996</v>
      </c>
      <c r="F65" s="57">
        <f t="shared" si="8"/>
        <v>2234.875</v>
      </c>
      <c r="H65" s="112" t="s">
        <v>61</v>
      </c>
      <c r="I65" s="65"/>
      <c r="J65" s="65"/>
      <c r="K65" s="56" t="s">
        <v>70</v>
      </c>
      <c r="L65" s="16">
        <f>(E5+$C$11)*0.75</f>
        <v>61.875</v>
      </c>
      <c r="M65" s="16">
        <f>E12*0.75+C10</f>
        <v>22.75</v>
      </c>
      <c r="N65" s="31">
        <f>SUM(L65:M65)</f>
        <v>84.625</v>
      </c>
      <c r="O65" s="65"/>
      <c r="Q65" s="21"/>
      <c r="R65" s="96" t="s">
        <v>19</v>
      </c>
      <c r="S65" s="97">
        <f>$C$10</f>
        <v>13</v>
      </c>
      <c r="T65" s="97">
        <f>$C$10</f>
        <v>13</v>
      </c>
      <c r="U65" s="97">
        <f>$C$10</f>
        <v>13</v>
      </c>
      <c r="V65" s="97">
        <f>$C$10</f>
        <v>13</v>
      </c>
      <c r="W65" s="97">
        <f>$C$10</f>
        <v>13</v>
      </c>
      <c r="X65" s="20"/>
    </row>
    <row r="66" spans="1:24" x14ac:dyDescent="0.2">
      <c r="A66" s="68" t="s">
        <v>70</v>
      </c>
      <c r="B66" s="57">
        <f t="shared" si="8"/>
        <v>0</v>
      </c>
      <c r="C66" s="57">
        <f t="shared" si="8"/>
        <v>129.94999999999987</v>
      </c>
      <c r="D66" s="57">
        <f t="shared" si="8"/>
        <v>601.92499999999995</v>
      </c>
      <c r="E66" s="57">
        <f t="shared" si="8"/>
        <v>1073.8999999999996</v>
      </c>
      <c r="F66" s="57">
        <f t="shared" si="8"/>
        <v>1545.875</v>
      </c>
      <c r="H66" s="112" t="s">
        <v>88</v>
      </c>
      <c r="I66" s="65"/>
      <c r="J66" s="65"/>
      <c r="K66" s="56" t="s">
        <v>71</v>
      </c>
      <c r="L66" s="16">
        <f>(E6+$C$11)*0.75</f>
        <v>61.875</v>
      </c>
      <c r="M66" s="16">
        <f>E12*0.75+C10</f>
        <v>22.75</v>
      </c>
      <c r="N66" s="31">
        <f>SUM(L66:M66)</f>
        <v>84.625</v>
      </c>
      <c r="O66" s="65"/>
      <c r="Q66" s="21"/>
      <c r="R66" s="96" t="s">
        <v>1</v>
      </c>
      <c r="S66" s="98">
        <f>SUM($S$62:$S$65)</f>
        <v>108.5</v>
      </c>
      <c r="T66" s="98">
        <f>SUM($T$62:$T$65)</f>
        <v>108.5</v>
      </c>
      <c r="U66" s="98">
        <f>SUM($U$62:$U$65)</f>
        <v>108.5</v>
      </c>
      <c r="V66" s="98">
        <f>SUM($V$62:$V$65)</f>
        <v>108.5</v>
      </c>
      <c r="W66" s="98">
        <f>SUM($W$62:$W$65)</f>
        <v>108.5</v>
      </c>
      <c r="X66" s="20"/>
    </row>
    <row r="67" spans="1:24" ht="13.5" thickBot="1" x14ac:dyDescent="0.25">
      <c r="A67" s="56" t="s">
        <v>71</v>
      </c>
      <c r="B67" s="57">
        <f t="shared" si="8"/>
        <v>0</v>
      </c>
      <c r="C67" s="57">
        <f t="shared" si="8"/>
        <v>101.19999999999999</v>
      </c>
      <c r="D67" s="57">
        <f t="shared" si="8"/>
        <v>214.29999999999995</v>
      </c>
      <c r="E67" s="57">
        <f t="shared" si="8"/>
        <v>464.89999999999975</v>
      </c>
      <c r="F67" s="57">
        <f t="shared" si="8"/>
        <v>936.875</v>
      </c>
      <c r="H67" s="112" t="s">
        <v>59</v>
      </c>
      <c r="I67" s="65"/>
      <c r="J67" s="65"/>
      <c r="K67" s="56" t="s">
        <v>72</v>
      </c>
      <c r="L67" s="16">
        <f>(E7+$C$11)*0.75</f>
        <v>61.875</v>
      </c>
      <c r="M67" s="16">
        <f>E12*0.75+C10</f>
        <v>22.75</v>
      </c>
      <c r="N67" s="31">
        <f>SUM(L67:M67)</f>
        <v>84.625</v>
      </c>
      <c r="O67" s="65"/>
      <c r="Q67" s="25"/>
      <c r="R67" s="69"/>
      <c r="S67" s="69"/>
      <c r="T67" s="69"/>
      <c r="U67" s="69"/>
      <c r="V67" s="69"/>
      <c r="W67" s="69"/>
      <c r="X67" s="70"/>
    </row>
    <row r="68" spans="1:24" x14ac:dyDescent="0.2">
      <c r="A68" s="56" t="s">
        <v>72</v>
      </c>
      <c r="B68" s="57">
        <f t="shared" si="8"/>
        <v>0</v>
      </c>
      <c r="C68" s="57">
        <f t="shared" si="8"/>
        <v>101.19999999999999</v>
      </c>
      <c r="D68" s="57">
        <f t="shared" si="8"/>
        <v>214.29999999999995</v>
      </c>
      <c r="E68" s="57">
        <f t="shared" si="8"/>
        <v>327.39999999999998</v>
      </c>
      <c r="F68" s="57">
        <f t="shared" si="8"/>
        <v>622.875</v>
      </c>
      <c r="H68" s="112" t="s">
        <v>87</v>
      </c>
      <c r="I68" s="65"/>
      <c r="J68" s="65"/>
      <c r="K68" s="56" t="s">
        <v>73</v>
      </c>
      <c r="L68" s="16">
        <f>(E8+$C$11)*0.75</f>
        <v>61.875</v>
      </c>
      <c r="M68" s="16">
        <f>E12*0.75+C10</f>
        <v>22.75</v>
      </c>
      <c r="N68" s="31">
        <f>SUM(L68:M68)</f>
        <v>84.625</v>
      </c>
      <c r="O68" s="65"/>
      <c r="X68" s="65"/>
    </row>
    <row r="69" spans="1:24" ht="13.5" thickBot="1" x14ac:dyDescent="0.25">
      <c r="A69" s="56" t="s">
        <v>73</v>
      </c>
      <c r="B69" s="57">
        <f t="shared" si="8"/>
        <v>0</v>
      </c>
      <c r="C69" s="57">
        <f t="shared" si="8"/>
        <v>101.19999999999999</v>
      </c>
      <c r="D69" s="57">
        <f t="shared" si="8"/>
        <v>214.29999999999995</v>
      </c>
      <c r="E69" s="57">
        <f t="shared" si="8"/>
        <v>327.39999999999998</v>
      </c>
      <c r="F69" s="57">
        <f t="shared" si="8"/>
        <v>440.5</v>
      </c>
      <c r="H69" s="113" t="s">
        <v>60</v>
      </c>
      <c r="I69" s="69"/>
      <c r="J69" s="69"/>
      <c r="K69" s="69"/>
      <c r="L69" s="69"/>
      <c r="M69" s="69"/>
      <c r="N69" s="70"/>
      <c r="S69" s="6" t="s">
        <v>90</v>
      </c>
      <c r="X69" s="65"/>
    </row>
    <row r="70" spans="1:24" ht="14.25" x14ac:dyDescent="0.2">
      <c r="R70" s="106" t="s">
        <v>75</v>
      </c>
      <c r="S70" s="111">
        <f>S28-S40-S51</f>
        <v>0</v>
      </c>
      <c r="T70" s="111">
        <f>T28-T40-T51</f>
        <v>0</v>
      </c>
      <c r="U70" s="111">
        <f>U28-U40-U51</f>
        <v>0</v>
      </c>
      <c r="V70" s="111">
        <f>V28-V40-V51</f>
        <v>0</v>
      </c>
      <c r="W70" s="111">
        <f>W28-W40-W51</f>
        <v>0</v>
      </c>
    </row>
    <row r="71" spans="1:24" ht="14.25" x14ac:dyDescent="0.2">
      <c r="A71" s="49" t="s">
        <v>82</v>
      </c>
      <c r="R71" s="106" t="s">
        <v>70</v>
      </c>
      <c r="S71" s="111">
        <f t="shared" ref="S71:W74" si="9">S29-S41-S52</f>
        <v>0</v>
      </c>
      <c r="T71" s="111">
        <f t="shared" si="9"/>
        <v>0</v>
      </c>
      <c r="U71" s="111">
        <f t="shared" si="9"/>
        <v>0</v>
      </c>
      <c r="V71" s="111">
        <f t="shared" si="9"/>
        <v>0</v>
      </c>
      <c r="W71" s="111">
        <f t="shared" si="9"/>
        <v>0</v>
      </c>
    </row>
    <row r="72" spans="1:24" ht="14.25" x14ac:dyDescent="0.2">
      <c r="A72" s="53" t="s">
        <v>3</v>
      </c>
      <c r="B72" s="54">
        <v>1</v>
      </c>
      <c r="C72" s="54">
        <v>2</v>
      </c>
      <c r="D72" s="54">
        <v>3</v>
      </c>
      <c r="E72" s="54">
        <v>4</v>
      </c>
      <c r="F72" s="54">
        <v>5</v>
      </c>
      <c r="R72" s="106" t="s">
        <v>71</v>
      </c>
      <c r="S72" s="111">
        <f t="shared" si="9"/>
        <v>0</v>
      </c>
      <c r="T72" s="111">
        <f t="shared" si="9"/>
        <v>0</v>
      </c>
      <c r="U72" s="111">
        <f t="shared" si="9"/>
        <v>0</v>
      </c>
      <c r="V72" s="111">
        <f t="shared" si="9"/>
        <v>0</v>
      </c>
      <c r="W72" s="111">
        <f t="shared" si="9"/>
        <v>0</v>
      </c>
    </row>
    <row r="73" spans="1:24" ht="14.25" x14ac:dyDescent="0.2">
      <c r="A73" s="68" t="s">
        <v>75</v>
      </c>
      <c r="B73" s="57">
        <f t="shared" ref="B73:F77" si="10">IF(B56&lt;$H$10,$H$10-B56,0)</f>
        <v>0</v>
      </c>
      <c r="C73" s="57">
        <f t="shared" si="10"/>
        <v>0</v>
      </c>
      <c r="D73" s="57">
        <f t="shared" si="10"/>
        <v>0</v>
      </c>
      <c r="E73" s="57">
        <f t="shared" si="10"/>
        <v>0</v>
      </c>
      <c r="F73" s="57">
        <f t="shared" si="10"/>
        <v>0</v>
      </c>
      <c r="R73" s="106" t="s">
        <v>72</v>
      </c>
      <c r="S73" s="111">
        <f t="shared" si="9"/>
        <v>0</v>
      </c>
      <c r="T73" s="111">
        <f t="shared" si="9"/>
        <v>0</v>
      </c>
      <c r="U73" s="111">
        <f t="shared" si="9"/>
        <v>0</v>
      </c>
      <c r="V73" s="111">
        <f t="shared" si="9"/>
        <v>0</v>
      </c>
      <c r="W73" s="111">
        <f t="shared" si="9"/>
        <v>0</v>
      </c>
    </row>
    <row r="74" spans="1:24" ht="14.25" x14ac:dyDescent="0.2">
      <c r="A74" s="68" t="s">
        <v>70</v>
      </c>
      <c r="B74" s="57">
        <f t="shared" si="10"/>
        <v>11.900000000000006</v>
      </c>
      <c r="C74" s="57">
        <f t="shared" si="10"/>
        <v>0</v>
      </c>
      <c r="D74" s="57">
        <f t="shared" si="10"/>
        <v>0</v>
      </c>
      <c r="E74" s="57">
        <f t="shared" si="10"/>
        <v>0</v>
      </c>
      <c r="F74" s="57">
        <f t="shared" si="10"/>
        <v>0</v>
      </c>
      <c r="R74" s="106" t="s">
        <v>73</v>
      </c>
      <c r="S74" s="111">
        <f t="shared" si="9"/>
        <v>0</v>
      </c>
      <c r="T74" s="111">
        <f t="shared" si="9"/>
        <v>0</v>
      </c>
      <c r="U74" s="111">
        <f t="shared" si="9"/>
        <v>0</v>
      </c>
      <c r="V74" s="111">
        <f t="shared" si="9"/>
        <v>0</v>
      </c>
      <c r="W74" s="111">
        <f t="shared" si="9"/>
        <v>0</v>
      </c>
    </row>
    <row r="75" spans="1:24" ht="13.5" thickBot="1" x14ac:dyDescent="0.25">
      <c r="A75" s="56" t="s">
        <v>71</v>
      </c>
      <c r="B75" s="57">
        <f t="shared" si="10"/>
        <v>11.900000000000006</v>
      </c>
      <c r="C75" s="57">
        <f t="shared" si="10"/>
        <v>0</v>
      </c>
      <c r="D75" s="57">
        <f t="shared" si="10"/>
        <v>0</v>
      </c>
      <c r="E75" s="57">
        <f t="shared" si="10"/>
        <v>0</v>
      </c>
      <c r="F75" s="57">
        <f t="shared" si="10"/>
        <v>0</v>
      </c>
    </row>
    <row r="76" spans="1:24" ht="15.75" x14ac:dyDescent="0.2">
      <c r="A76" s="56" t="s">
        <v>72</v>
      </c>
      <c r="B76" s="57">
        <f t="shared" si="10"/>
        <v>11.900000000000006</v>
      </c>
      <c r="C76" s="57">
        <f t="shared" si="10"/>
        <v>0</v>
      </c>
      <c r="D76" s="57">
        <f t="shared" si="10"/>
        <v>0</v>
      </c>
      <c r="E76" s="57">
        <f t="shared" si="10"/>
        <v>0</v>
      </c>
      <c r="F76" s="57">
        <f t="shared" si="10"/>
        <v>0</v>
      </c>
      <c r="P76" s="71"/>
      <c r="Q76" s="109" t="s">
        <v>83</v>
      </c>
      <c r="R76" s="15"/>
      <c r="S76" s="95"/>
      <c r="T76" s="95"/>
      <c r="U76" s="95"/>
      <c r="V76" s="95"/>
      <c r="W76" s="95"/>
      <c r="X76" s="14"/>
    </row>
    <row r="77" spans="1:24" ht="14.25" x14ac:dyDescent="0.2">
      <c r="A77" s="56" t="s">
        <v>73</v>
      </c>
      <c r="B77" s="57">
        <f t="shared" si="10"/>
        <v>11.900000000000006</v>
      </c>
      <c r="C77" s="57">
        <f t="shared" si="10"/>
        <v>0</v>
      </c>
      <c r="D77" s="57">
        <f t="shared" si="10"/>
        <v>0</v>
      </c>
      <c r="E77" s="57">
        <f t="shared" si="10"/>
        <v>0</v>
      </c>
      <c r="F77" s="57">
        <f t="shared" si="10"/>
        <v>0</v>
      </c>
      <c r="P77" s="21"/>
      <c r="Q77" s="101"/>
      <c r="R77" s="101" t="s">
        <v>22</v>
      </c>
      <c r="S77" s="102">
        <v>1</v>
      </c>
      <c r="T77" s="102">
        <v>2</v>
      </c>
      <c r="U77" s="102">
        <v>3</v>
      </c>
      <c r="V77" s="102">
        <v>4</v>
      </c>
      <c r="W77" s="102">
        <v>5</v>
      </c>
      <c r="X77" s="20"/>
    </row>
    <row r="78" spans="1:24" ht="14.25" x14ac:dyDescent="0.2">
      <c r="P78" s="21"/>
      <c r="Q78" s="105"/>
      <c r="R78" s="106" t="s">
        <v>75</v>
      </c>
      <c r="S78" s="104">
        <f>$H$10-J49</f>
        <v>125</v>
      </c>
      <c r="T78" s="104">
        <f t="shared" ref="T78:W82" si="11">$H$10-K49</f>
        <v>125</v>
      </c>
      <c r="U78" s="104">
        <f t="shared" si="11"/>
        <v>125</v>
      </c>
      <c r="V78" s="104">
        <f t="shared" si="11"/>
        <v>125</v>
      </c>
      <c r="W78" s="104">
        <f t="shared" si="11"/>
        <v>125</v>
      </c>
      <c r="X78" s="20"/>
    </row>
    <row r="79" spans="1:24" ht="14.25" x14ac:dyDescent="0.2">
      <c r="A79" s="49" t="s">
        <v>52</v>
      </c>
      <c r="P79" s="21"/>
      <c r="Q79" s="105"/>
      <c r="R79" s="106" t="s">
        <v>70</v>
      </c>
      <c r="S79" s="104">
        <f>$H$10-J50</f>
        <v>113.1</v>
      </c>
      <c r="T79" s="104">
        <f t="shared" si="11"/>
        <v>125</v>
      </c>
      <c r="U79" s="104">
        <f t="shared" si="11"/>
        <v>125</v>
      </c>
      <c r="V79" s="104">
        <f t="shared" si="11"/>
        <v>125</v>
      </c>
      <c r="W79" s="104">
        <f t="shared" si="11"/>
        <v>125</v>
      </c>
      <c r="X79" s="20"/>
    </row>
    <row r="80" spans="1:24" ht="14.25" x14ac:dyDescent="0.2">
      <c r="A80" s="53" t="s">
        <v>3</v>
      </c>
      <c r="B80" s="54">
        <v>1</v>
      </c>
      <c r="C80" s="54">
        <v>2</v>
      </c>
      <c r="D80" s="54">
        <v>3</v>
      </c>
      <c r="E80" s="54">
        <v>4</v>
      </c>
      <c r="F80" s="54">
        <v>5</v>
      </c>
      <c r="P80" s="21"/>
      <c r="Q80" s="105"/>
      <c r="R80" s="106" t="s">
        <v>71</v>
      </c>
      <c r="S80" s="104">
        <f>$H$10-J51</f>
        <v>113.1</v>
      </c>
      <c r="T80" s="104">
        <f t="shared" si="11"/>
        <v>125</v>
      </c>
      <c r="U80" s="104">
        <f t="shared" si="11"/>
        <v>125</v>
      </c>
      <c r="V80" s="104">
        <f t="shared" si="11"/>
        <v>125</v>
      </c>
      <c r="W80" s="104">
        <f t="shared" si="11"/>
        <v>125</v>
      </c>
      <c r="X80" s="20"/>
    </row>
    <row r="81" spans="1:24" ht="14.25" x14ac:dyDescent="0.2">
      <c r="A81" s="68" t="s">
        <v>75</v>
      </c>
      <c r="B81" s="1">
        <v>0</v>
      </c>
      <c r="C81" s="1">
        <v>0</v>
      </c>
      <c r="D81" s="1">
        <v>0</v>
      </c>
      <c r="E81" s="1">
        <v>0</v>
      </c>
      <c r="F81" s="1">
        <v>0</v>
      </c>
      <c r="P81" s="21"/>
      <c r="Q81" s="105"/>
      <c r="R81" s="106" t="s">
        <v>72</v>
      </c>
      <c r="S81" s="104">
        <f>$H$10-J52</f>
        <v>113.1</v>
      </c>
      <c r="T81" s="104">
        <f t="shared" si="11"/>
        <v>125</v>
      </c>
      <c r="U81" s="104">
        <f t="shared" si="11"/>
        <v>125</v>
      </c>
      <c r="V81" s="104">
        <f t="shared" si="11"/>
        <v>125</v>
      </c>
      <c r="W81" s="104">
        <f t="shared" si="11"/>
        <v>125</v>
      </c>
      <c r="X81" s="20"/>
    </row>
    <row r="82" spans="1:24" ht="14.25" x14ac:dyDescent="0.2">
      <c r="A82" s="68" t="s">
        <v>70</v>
      </c>
      <c r="B82" s="1">
        <f t="shared" ref="B82:F85" si="12">IF($L16&gt;B32,B32,$L16)</f>
        <v>358.87499999999994</v>
      </c>
      <c r="C82" s="1">
        <f t="shared" si="12"/>
        <v>689</v>
      </c>
      <c r="D82" s="1">
        <f t="shared" si="12"/>
        <v>689</v>
      </c>
      <c r="E82" s="1">
        <f t="shared" si="12"/>
        <v>689</v>
      </c>
      <c r="F82" s="1">
        <f t="shared" si="12"/>
        <v>689</v>
      </c>
      <c r="H82" s="75"/>
      <c r="O82" s="65"/>
      <c r="P82" s="21"/>
      <c r="Q82" s="105"/>
      <c r="R82" s="106" t="s">
        <v>73</v>
      </c>
      <c r="S82" s="104">
        <f>$H$10-J53</f>
        <v>113.1</v>
      </c>
      <c r="T82" s="104">
        <f t="shared" si="11"/>
        <v>125</v>
      </c>
      <c r="U82" s="104">
        <f t="shared" si="11"/>
        <v>125</v>
      </c>
      <c r="V82" s="104">
        <f t="shared" si="11"/>
        <v>125</v>
      </c>
      <c r="W82" s="104">
        <f t="shared" si="11"/>
        <v>125</v>
      </c>
      <c r="X82" s="20"/>
    </row>
    <row r="83" spans="1:24" ht="13.5" thickBot="1" x14ac:dyDescent="0.25">
      <c r="A83" s="56" t="s">
        <v>71</v>
      </c>
      <c r="B83" s="1">
        <f t="shared" si="12"/>
        <v>358.87499999999994</v>
      </c>
      <c r="C83" s="1">
        <f t="shared" si="12"/>
        <v>717.74999999999989</v>
      </c>
      <c r="D83" s="1">
        <f t="shared" si="12"/>
        <v>1076.625</v>
      </c>
      <c r="E83" s="1">
        <f t="shared" si="12"/>
        <v>1298</v>
      </c>
      <c r="F83" s="1">
        <f t="shared" si="12"/>
        <v>1298</v>
      </c>
      <c r="P83" s="25"/>
      <c r="Q83" s="69"/>
      <c r="R83" s="69"/>
      <c r="S83" s="69"/>
      <c r="T83" s="69"/>
      <c r="U83" s="69"/>
      <c r="V83" s="69"/>
      <c r="W83" s="69"/>
      <c r="X83" s="70"/>
    </row>
    <row r="84" spans="1:24" ht="13.5" thickBot="1" x14ac:dyDescent="0.25">
      <c r="A84" s="56" t="s">
        <v>72</v>
      </c>
      <c r="B84" s="1">
        <f t="shared" si="12"/>
        <v>358.87499999999994</v>
      </c>
      <c r="C84" s="1">
        <f t="shared" si="12"/>
        <v>717.74999999999989</v>
      </c>
      <c r="D84" s="1">
        <f t="shared" si="12"/>
        <v>1076.625</v>
      </c>
      <c r="E84" s="1">
        <f t="shared" si="12"/>
        <v>1435.4999999999998</v>
      </c>
      <c r="F84" s="1">
        <f t="shared" si="12"/>
        <v>1612</v>
      </c>
    </row>
    <row r="85" spans="1:24" ht="15.75" x14ac:dyDescent="0.2">
      <c r="A85" s="56" t="s">
        <v>73</v>
      </c>
      <c r="B85" s="1">
        <f t="shared" si="12"/>
        <v>358.87499999999994</v>
      </c>
      <c r="C85" s="1">
        <f t="shared" si="12"/>
        <v>717.74999999999989</v>
      </c>
      <c r="D85" s="1">
        <f t="shared" si="12"/>
        <v>1076.625</v>
      </c>
      <c r="E85" s="1">
        <f t="shared" si="12"/>
        <v>1435.4999999999998</v>
      </c>
      <c r="F85" s="1">
        <f t="shared" si="12"/>
        <v>1794.375</v>
      </c>
      <c r="P85" s="71"/>
      <c r="Q85" s="109" t="s">
        <v>84</v>
      </c>
      <c r="R85" s="15"/>
      <c r="S85" s="95"/>
      <c r="T85" s="95"/>
      <c r="U85" s="95"/>
      <c r="V85" s="95"/>
      <c r="W85" s="95"/>
      <c r="X85" s="14"/>
    </row>
    <row r="86" spans="1:24" ht="14.25" x14ac:dyDescent="0.2">
      <c r="P86" s="21"/>
      <c r="Q86" s="101"/>
      <c r="R86" s="101" t="s">
        <v>22</v>
      </c>
      <c r="S86" s="102">
        <v>1</v>
      </c>
      <c r="T86" s="102">
        <v>2</v>
      </c>
      <c r="U86" s="102">
        <v>3</v>
      </c>
      <c r="V86" s="102">
        <v>4</v>
      </c>
      <c r="W86" s="102">
        <v>5</v>
      </c>
      <c r="X86" s="20"/>
    </row>
    <row r="87" spans="1:24" ht="14.25" x14ac:dyDescent="0.2">
      <c r="P87" s="21"/>
      <c r="Q87" s="105"/>
      <c r="R87" s="106" t="s">
        <v>75</v>
      </c>
      <c r="S87" s="104">
        <f>S51-S78</f>
        <v>346.97499999999997</v>
      </c>
      <c r="T87" s="104">
        <f>T51-T78</f>
        <v>818.94999999999993</v>
      </c>
      <c r="U87" s="104">
        <f>U51-U78</f>
        <v>1290.925</v>
      </c>
      <c r="V87" s="104">
        <f>V51-V78</f>
        <v>1762.8999999999999</v>
      </c>
      <c r="W87" s="104">
        <f>W51-W78</f>
        <v>2234.875</v>
      </c>
      <c r="X87" s="20"/>
    </row>
    <row r="88" spans="1:24" ht="14.25" x14ac:dyDescent="0.2">
      <c r="A88" s="49" t="s">
        <v>53</v>
      </c>
      <c r="P88" s="21"/>
      <c r="Q88" s="105"/>
      <c r="R88" s="106" t="s">
        <v>70</v>
      </c>
      <c r="S88" s="104">
        <f t="shared" ref="S88:W91" si="13">S52-S79</f>
        <v>0</v>
      </c>
      <c r="T88" s="104">
        <f t="shared" si="13"/>
        <v>101.20000000000005</v>
      </c>
      <c r="U88" s="104">
        <f t="shared" si="13"/>
        <v>566.92499999999995</v>
      </c>
      <c r="V88" s="104">
        <f t="shared" si="13"/>
        <v>1038.8999999999999</v>
      </c>
      <c r="W88" s="104">
        <f t="shared" si="13"/>
        <v>1510.875</v>
      </c>
      <c r="X88" s="20"/>
    </row>
    <row r="89" spans="1:24" ht="14.25" x14ac:dyDescent="0.2">
      <c r="A89" s="49" t="s">
        <v>54</v>
      </c>
      <c r="P89" s="21"/>
      <c r="Q89" s="105"/>
      <c r="R89" s="106" t="s">
        <v>71</v>
      </c>
      <c r="S89" s="104">
        <f t="shared" si="13"/>
        <v>0</v>
      </c>
      <c r="T89" s="104">
        <f t="shared" si="13"/>
        <v>101.20000000000005</v>
      </c>
      <c r="U89" s="104">
        <f t="shared" si="13"/>
        <v>214.29999999999995</v>
      </c>
      <c r="V89" s="104">
        <f t="shared" si="13"/>
        <v>399.89999999999986</v>
      </c>
      <c r="W89" s="104">
        <f t="shared" si="13"/>
        <v>871.875</v>
      </c>
      <c r="X89" s="20"/>
    </row>
    <row r="90" spans="1:24" ht="14.25" x14ac:dyDescent="0.2">
      <c r="A90" s="53" t="s">
        <v>3</v>
      </c>
      <c r="B90" s="54">
        <v>1</v>
      </c>
      <c r="C90" s="54">
        <v>2</v>
      </c>
      <c r="D90" s="54">
        <v>3</v>
      </c>
      <c r="E90" s="54">
        <v>4</v>
      </c>
      <c r="F90" s="54">
        <v>5</v>
      </c>
      <c r="O90" s="65"/>
      <c r="P90" s="21"/>
      <c r="Q90" s="105"/>
      <c r="R90" s="106" t="s">
        <v>72</v>
      </c>
      <c r="S90" s="104">
        <f t="shared" si="13"/>
        <v>0</v>
      </c>
      <c r="T90" s="104">
        <f t="shared" si="13"/>
        <v>101.20000000000005</v>
      </c>
      <c r="U90" s="104">
        <f t="shared" si="13"/>
        <v>214.29999999999995</v>
      </c>
      <c r="V90" s="104">
        <f t="shared" si="13"/>
        <v>327.40000000000009</v>
      </c>
      <c r="W90" s="104">
        <f t="shared" si="13"/>
        <v>541.875</v>
      </c>
      <c r="X90" s="20"/>
    </row>
    <row r="91" spans="1:24" ht="14.25" x14ac:dyDescent="0.2">
      <c r="A91" s="68" t="s">
        <v>75</v>
      </c>
      <c r="B91" s="110">
        <f>-B65</f>
        <v>-346.97499999999991</v>
      </c>
      <c r="C91" s="110">
        <f>-C65</f>
        <v>-818.94999999999982</v>
      </c>
      <c r="D91" s="110">
        <f>-D65</f>
        <v>-1290.925</v>
      </c>
      <c r="E91" s="110">
        <f>-E65</f>
        <v>-1762.8999999999996</v>
      </c>
      <c r="F91" s="110">
        <f>-F65</f>
        <v>-2234.875</v>
      </c>
      <c r="H91" s="75"/>
      <c r="O91" s="65"/>
      <c r="P91" s="21"/>
      <c r="Q91" s="105"/>
      <c r="R91" s="106" t="s">
        <v>73</v>
      </c>
      <c r="S91" s="104">
        <f t="shared" si="13"/>
        <v>0</v>
      </c>
      <c r="T91" s="104">
        <f t="shared" si="13"/>
        <v>101.20000000000005</v>
      </c>
      <c r="U91" s="104">
        <f t="shared" si="13"/>
        <v>214.29999999999995</v>
      </c>
      <c r="V91" s="104">
        <f t="shared" si="13"/>
        <v>327.40000000000009</v>
      </c>
      <c r="W91" s="104">
        <f t="shared" si="13"/>
        <v>440.5</v>
      </c>
      <c r="X91" s="20"/>
    </row>
    <row r="92" spans="1:24" ht="13.5" thickBot="1" x14ac:dyDescent="0.25">
      <c r="A92" s="68" t="s">
        <v>70</v>
      </c>
      <c r="B92" s="57">
        <f>$L$7-B66</f>
        <v>315.99999999999994</v>
      </c>
      <c r="C92" s="57">
        <f>$L$7-C66</f>
        <v>186.05000000000007</v>
      </c>
      <c r="D92" s="57">
        <f>$L$7-D66</f>
        <v>-285.92500000000001</v>
      </c>
      <c r="E92" s="57">
        <f>$L$7-E66</f>
        <v>-757.89999999999964</v>
      </c>
      <c r="F92" s="57">
        <f>$L$7-F66</f>
        <v>-1229.875</v>
      </c>
      <c r="H92" s="75"/>
      <c r="O92" s="65"/>
      <c r="P92" s="25"/>
      <c r="Q92" s="69"/>
      <c r="R92" s="69"/>
      <c r="S92" s="69"/>
      <c r="T92" s="69"/>
      <c r="U92" s="69"/>
      <c r="V92" s="69"/>
      <c r="W92" s="69"/>
      <c r="X92" s="70"/>
    </row>
    <row r="93" spans="1:24" x14ac:dyDescent="0.2">
      <c r="A93" s="56" t="s">
        <v>71</v>
      </c>
      <c r="B93" s="57">
        <f>$L$8-B67</f>
        <v>545</v>
      </c>
      <c r="C93" s="57">
        <f>$L$8-C67</f>
        <v>443.8</v>
      </c>
      <c r="D93" s="57">
        <f>$L$8-D67</f>
        <v>330.70000000000005</v>
      </c>
      <c r="E93" s="57">
        <f>$L$8-E67</f>
        <v>80.10000000000025</v>
      </c>
      <c r="F93" s="57">
        <f>$L$8-F67</f>
        <v>-391.875</v>
      </c>
      <c r="H93" s="75"/>
      <c r="O93" s="65"/>
    </row>
    <row r="94" spans="1:24" x14ac:dyDescent="0.2">
      <c r="A94" s="56" t="s">
        <v>72</v>
      </c>
      <c r="B94" s="57">
        <f>$L$9-B68</f>
        <v>728</v>
      </c>
      <c r="C94" s="57">
        <f>$L$9-C68</f>
        <v>626.79999999999995</v>
      </c>
      <c r="D94" s="57">
        <f>$L$9-D68</f>
        <v>513.70000000000005</v>
      </c>
      <c r="E94" s="57">
        <f>$L$9-E68</f>
        <v>400.6</v>
      </c>
      <c r="F94" s="57">
        <f>$L$9-F68</f>
        <v>105.125</v>
      </c>
      <c r="H94" s="75"/>
      <c r="O94" s="65"/>
    </row>
    <row r="95" spans="1:24" x14ac:dyDescent="0.2">
      <c r="A95" s="56" t="s">
        <v>73</v>
      </c>
      <c r="B95" s="57">
        <f>$L$10-B69</f>
        <v>900.99999999999989</v>
      </c>
      <c r="C95" s="57">
        <f>$L$10-C69</f>
        <v>799.8</v>
      </c>
      <c r="D95" s="57">
        <f>$L$10-D69</f>
        <v>686.69999999999993</v>
      </c>
      <c r="E95" s="57">
        <f>$L$10-E69</f>
        <v>573.59999999999991</v>
      </c>
      <c r="F95" s="57">
        <f>$L$10-F69</f>
        <v>460.49999999999989</v>
      </c>
    </row>
    <row r="97" spans="1:6" x14ac:dyDescent="0.2">
      <c r="A97" s="49" t="s">
        <v>50</v>
      </c>
    </row>
    <row r="98" spans="1:6" x14ac:dyDescent="0.2">
      <c r="A98" s="49" t="s">
        <v>51</v>
      </c>
    </row>
    <row r="99" spans="1:6" x14ac:dyDescent="0.2">
      <c r="A99" s="53" t="s">
        <v>3</v>
      </c>
      <c r="B99" s="54">
        <v>1</v>
      </c>
      <c r="C99" s="54">
        <v>2</v>
      </c>
      <c r="D99" s="54">
        <v>3</v>
      </c>
      <c r="E99" s="54">
        <v>4</v>
      </c>
      <c r="F99" s="54">
        <v>5</v>
      </c>
    </row>
    <row r="100" spans="1:6" x14ac:dyDescent="0.2">
      <c r="A100" s="68" t="s">
        <v>75</v>
      </c>
      <c r="B100" s="57">
        <f t="shared" ref="B100:F104" si="14">IF(B91&gt;0,B91*$M15,0)</f>
        <v>0</v>
      </c>
      <c r="C100" s="57">
        <f t="shared" si="14"/>
        <v>0</v>
      </c>
      <c r="D100" s="57">
        <f t="shared" si="14"/>
        <v>0</v>
      </c>
      <c r="E100" s="57">
        <f t="shared" si="14"/>
        <v>0</v>
      </c>
      <c r="F100" s="57">
        <f t="shared" si="14"/>
        <v>0</v>
      </c>
    </row>
    <row r="101" spans="1:6" x14ac:dyDescent="0.2">
      <c r="A101" s="68" t="s">
        <v>70</v>
      </c>
      <c r="B101" s="57">
        <f t="shared" si="14"/>
        <v>723.99999999999989</v>
      </c>
      <c r="C101" s="57">
        <f t="shared" si="14"/>
        <v>426.26645569620274</v>
      </c>
      <c r="D101" s="57">
        <f t="shared" si="14"/>
        <v>0</v>
      </c>
      <c r="E101" s="57">
        <f t="shared" si="14"/>
        <v>0</v>
      </c>
      <c r="F101" s="57">
        <f t="shared" si="14"/>
        <v>0</v>
      </c>
    </row>
    <row r="102" spans="1:6" x14ac:dyDescent="0.2">
      <c r="A102" s="56" t="s">
        <v>71</v>
      </c>
      <c r="B102" s="57">
        <f t="shared" si="14"/>
        <v>1363</v>
      </c>
      <c r="C102" s="57">
        <f t="shared" si="14"/>
        <v>1109.9071559633028</v>
      </c>
      <c r="D102" s="57">
        <f t="shared" si="14"/>
        <v>827.05339449541293</v>
      </c>
      <c r="E102" s="57">
        <f t="shared" si="14"/>
        <v>200.32348623853272</v>
      </c>
      <c r="F102" s="57">
        <f t="shared" si="14"/>
        <v>0</v>
      </c>
    </row>
    <row r="103" spans="1:6" x14ac:dyDescent="0.2">
      <c r="A103" s="56" t="s">
        <v>72</v>
      </c>
      <c r="B103" s="57">
        <f t="shared" si="14"/>
        <v>1693.0000000000002</v>
      </c>
      <c r="C103" s="57">
        <f t="shared" si="14"/>
        <v>1457.6543956043956</v>
      </c>
      <c r="D103" s="57">
        <f t="shared" si="14"/>
        <v>1194.6347527472528</v>
      </c>
      <c r="E103" s="57">
        <f t="shared" si="14"/>
        <v>931.61510989011003</v>
      </c>
      <c r="F103" s="57">
        <f t="shared" si="14"/>
        <v>244.47338598901101</v>
      </c>
    </row>
    <row r="104" spans="1:6" x14ac:dyDescent="0.2">
      <c r="A104" s="56" t="s">
        <v>73</v>
      </c>
      <c r="B104" s="57">
        <f t="shared" si="14"/>
        <v>2095</v>
      </c>
      <c r="C104" s="57">
        <f t="shared" si="14"/>
        <v>1859.6903440621531</v>
      </c>
      <c r="D104" s="57">
        <f t="shared" si="14"/>
        <v>1596.7108768035516</v>
      </c>
      <c r="E104" s="57">
        <f t="shared" si="14"/>
        <v>1333.7314095449499</v>
      </c>
      <c r="F104" s="57">
        <f t="shared" si="14"/>
        <v>1070.7519422863484</v>
      </c>
    </row>
  </sheetData>
  <sheetProtection password="E764" sheet="1" objects="1" scenarios="1"/>
  <mergeCells count="9">
    <mergeCell ref="S1:T1"/>
    <mergeCell ref="O3:U10"/>
    <mergeCell ref="F6:F11"/>
    <mergeCell ref="H55:N58"/>
    <mergeCell ref="A1:D1"/>
    <mergeCell ref="E1:H1"/>
    <mergeCell ref="I1:L1"/>
    <mergeCell ref="M1:O1"/>
    <mergeCell ref="Q38:W38"/>
  </mergeCells>
  <conditionalFormatting sqref="J38:N42">
    <cfRule type="cellIs" dxfId="3" priority="4" stopIfTrue="1" operator="lessThanOrEqual">
      <formula>0</formula>
    </cfRule>
    <cfRule type="cellIs" dxfId="2" priority="5" stopIfTrue="1" operator="greaterThan">
      <formula>0</formula>
    </cfRule>
  </conditionalFormatting>
  <conditionalFormatting sqref="J25:N29">
    <cfRule type="cellIs" dxfId="1" priority="1" stopIfTrue="1" operator="lessThan">
      <formula>0</formula>
    </cfRule>
    <cfRule type="cellIs" dxfId="0" priority="2" stopIfTrue="1" operator="greaterThan">
      <formula>0</formula>
    </cfRule>
  </conditionalFormatting>
  <dataValidations count="3">
    <dataValidation allowBlank="1" showInputMessage="1" showErrorMessage="1" prompt="Erkundigen Sie sich ggfs. bei der Tagespflege ob für die Fahrt zusätzliche Kosten berechnet werden." sqref="C12"/>
    <dataValidation type="custom" showInputMessage="1" showErrorMessage="1" error="Leistung nur möglich, wenn erheblicher Betreuungsbedarf nach § 45a anerkannt (siehe oben)" prompt="Falls die Leistung auch z.B. für häusliche Betreuung, Betreuungsgruppe oder Kurzzeitpflege verbraucht wird, hier nur monatlich noch verfügbaren Teilbetrag einsetzen." sqref="H10">
      <formula1>IF(H6="ja",H10&gt;=0,H10=0)</formula1>
    </dataValidation>
    <dataValidation type="decimal" showInputMessage="1" showErrorMessage="1" error="Beträge nur bis Höchstleistungsbetrag entsprechend Spalte M6-M9 möglich" prompt="Sachleistung für häusliche Pflege, die der Pflegedienst ca. monatlich verbraucht. (Muss nur für die im Einzelfall zutreffende Pflegestufe eingetragen werden)" sqref="J7:J10">
      <formula1>0</formula1>
      <formula2>K16</formula2>
    </dataValidation>
  </dataValidations>
  <pageMargins left="0.28999999999999998" right="0.22" top="0.39370078740157483" bottom="0.27" header="0.27559055118110237" footer="0.19685039370078741"/>
  <pageSetup paperSize="9" scale="5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Tagespflege-Rechner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Kostenberechnung für Pflege</dc:title>
  <dc:creator>Günther Schwarz</dc:creator>
  <cp:lastModifiedBy>GSchwarz</cp:lastModifiedBy>
  <cp:lastPrinted>2013-01-13T07:31:21Z</cp:lastPrinted>
  <dcterms:created xsi:type="dcterms:W3CDTF">2001-02-18T10:23:02Z</dcterms:created>
  <dcterms:modified xsi:type="dcterms:W3CDTF">2022-01-03T12:32:44Z</dcterms:modified>
</cp:coreProperties>
</file>