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05" yWindow="-105" windowWidth="23250" windowHeight="12720"/>
  </bookViews>
  <sheets>
    <sheet name="VH-BL-Rechner" sheetId="1" r:id="rId1"/>
  </sheets>
  <calcPr calcId="145621"/>
</workbook>
</file>

<file path=xl/calcChain.xml><?xml version="1.0" encoding="utf-8"?>
<calcChain xmlns="http://schemas.openxmlformats.org/spreadsheetml/2006/main">
  <c r="X5" i="1" l="1"/>
  <c r="X6" i="1"/>
  <c r="X7" i="1"/>
  <c r="X8" i="1"/>
  <c r="X9" i="1"/>
  <c r="X10" i="1"/>
  <c r="X11" i="1"/>
  <c r="X12" i="1"/>
  <c r="X13" i="1"/>
  <c r="X14" i="1"/>
  <c r="X15" i="1"/>
  <c r="X4" i="1"/>
  <c r="Z2" i="1"/>
  <c r="AB2" i="1" s="1"/>
  <c r="H32" i="1"/>
  <c r="H16" i="1"/>
  <c r="J16" i="1"/>
  <c r="I16" i="1"/>
  <c r="G16" i="1"/>
  <c r="X16" i="1" l="1"/>
  <c r="G32" i="1"/>
  <c r="I32" i="1"/>
  <c r="J32" i="1"/>
  <c r="Q20" i="1"/>
  <c r="Q21" i="1" l="1"/>
  <c r="Q22" i="1" s="1"/>
  <c r="Q23" i="1" s="1"/>
  <c r="Q24" i="1" s="1"/>
  <c r="Q25" i="1" s="1"/>
  <c r="Q26" i="1" s="1"/>
  <c r="Q27" i="1" s="1"/>
  <c r="Q28" i="1" s="1"/>
  <c r="Q29" i="1" s="1"/>
  <c r="Q30" i="1" s="1"/>
  <c r="Q31" i="1" s="1"/>
  <c r="K31" i="1"/>
  <c r="K30" i="1"/>
  <c r="K29" i="1"/>
  <c r="K28" i="1"/>
  <c r="K27" i="1"/>
  <c r="K26" i="1"/>
  <c r="K25" i="1"/>
  <c r="K24" i="1"/>
  <c r="K23" i="1"/>
  <c r="K22" i="1"/>
  <c r="K21" i="1"/>
  <c r="K20" i="1"/>
  <c r="M20" i="1" s="1"/>
  <c r="O20" i="1" s="1"/>
  <c r="K32" i="1" l="1"/>
  <c r="M21" i="1"/>
  <c r="O21" i="1" s="1"/>
  <c r="K8" i="1"/>
  <c r="M22" i="1" l="1"/>
  <c r="K5" i="1"/>
  <c r="K6" i="1"/>
  <c r="K7" i="1"/>
  <c r="K9" i="1"/>
  <c r="K10" i="1"/>
  <c r="K11" i="1"/>
  <c r="K12" i="1"/>
  <c r="K13" i="1"/>
  <c r="K14" i="1"/>
  <c r="K15" i="1"/>
  <c r="K4" i="1"/>
  <c r="E4" i="1"/>
  <c r="K16" i="1" l="1"/>
  <c r="C16" i="1"/>
  <c r="M23" i="1"/>
  <c r="O23" i="1" s="1"/>
  <c r="O22" i="1"/>
  <c r="T4" i="1"/>
  <c r="E5" i="1"/>
  <c r="M24" i="1" l="1"/>
  <c r="O24" i="1" s="1"/>
  <c r="T5" i="1"/>
  <c r="Q4" i="1"/>
  <c r="E6" i="1"/>
  <c r="E7" i="1" s="1"/>
  <c r="E8" i="1" s="1"/>
  <c r="E9" i="1" s="1"/>
  <c r="E10" i="1" s="1"/>
  <c r="E11" i="1" s="1"/>
  <c r="E12" i="1" s="1"/>
  <c r="E13" i="1" s="1"/>
  <c r="E14" i="1" s="1"/>
  <c r="E15" i="1" s="1"/>
  <c r="M25" i="1" l="1"/>
  <c r="O25" i="1" s="1"/>
  <c r="R4" i="1"/>
  <c r="T6" i="1"/>
  <c r="Q6" i="1" s="1"/>
  <c r="Q5" i="1"/>
  <c r="M26" i="1" l="1"/>
  <c r="O26" i="1" s="1"/>
  <c r="R5" i="1"/>
  <c r="R6" i="1" s="1"/>
  <c r="T7" i="1"/>
  <c r="Q7" i="1" s="1"/>
  <c r="M27" i="1" l="1"/>
  <c r="M28" i="1" s="1"/>
  <c r="O28" i="1" s="1"/>
  <c r="R7" i="1"/>
  <c r="T8" i="1"/>
  <c r="O27" i="1" l="1"/>
  <c r="M29" i="1"/>
  <c r="M30" i="1" s="1"/>
  <c r="Q8" i="1"/>
  <c r="T9" i="1"/>
  <c r="Q9" i="1" s="1"/>
  <c r="O29" i="1" l="1"/>
  <c r="M31" i="1"/>
  <c r="O30" i="1"/>
  <c r="R8" i="1"/>
  <c r="R9" i="1" s="1"/>
  <c r="Q16" i="1"/>
  <c r="U4" i="1"/>
  <c r="N4" i="1" s="1"/>
  <c r="M4" i="1"/>
  <c r="U7" i="1"/>
  <c r="N7" i="1" s="1"/>
  <c r="M5" i="1"/>
  <c r="O5" i="1" s="1"/>
  <c r="W5" i="1" s="1"/>
  <c r="U5" i="1"/>
  <c r="N5" i="1" s="1"/>
  <c r="U6" i="1"/>
  <c r="N6" i="1" s="1"/>
  <c r="M6" i="1"/>
  <c r="O6" i="1" s="1"/>
  <c r="W6" i="1" s="1"/>
  <c r="Y6" i="1" s="1"/>
  <c r="M7" i="1"/>
  <c r="O7" i="1" s="1"/>
  <c r="W7" i="1" s="1"/>
  <c r="Y7" i="1" l="1"/>
  <c r="Z7" i="1" s="1"/>
  <c r="Y5" i="1"/>
  <c r="Z5" i="1" s="1"/>
  <c r="Z6" i="1"/>
  <c r="O4" i="1"/>
  <c r="W4" i="1" s="1"/>
  <c r="Y4" i="1" s="1"/>
  <c r="M32" i="1"/>
  <c r="N20" i="1" s="1"/>
  <c r="O31" i="1"/>
  <c r="O32" i="1" s="1"/>
  <c r="R10" i="1"/>
  <c r="M10" i="1" s="1"/>
  <c r="O10" i="1" s="1"/>
  <c r="W10" i="1" s="1"/>
  <c r="M8" i="1"/>
  <c r="O8" i="1" s="1"/>
  <c r="W8" i="1" s="1"/>
  <c r="U8" i="1"/>
  <c r="N8" i="1" s="1"/>
  <c r="U9" i="1"/>
  <c r="N9" i="1" s="1"/>
  <c r="M9" i="1"/>
  <c r="O9" i="1" s="1"/>
  <c r="W9" i="1" s="1"/>
  <c r="AB7" i="1" l="1"/>
  <c r="AA7" i="1"/>
  <c r="AB5" i="1"/>
  <c r="AA5" i="1"/>
  <c r="Y9" i="1"/>
  <c r="Z9" i="1" s="1"/>
  <c r="Y8" i="1"/>
  <c r="Z8" i="1" s="1"/>
  <c r="Y10" i="1"/>
  <c r="Z10" i="1" s="1"/>
  <c r="AA6" i="1"/>
  <c r="AB6" i="1"/>
  <c r="Z4" i="1"/>
  <c r="U10" i="1"/>
  <c r="N10" i="1" s="1"/>
  <c r="R11" i="1"/>
  <c r="M11" i="1" s="1"/>
  <c r="O11" i="1" s="1"/>
  <c r="W11" i="1" s="1"/>
  <c r="AA8" i="1" l="1"/>
  <c r="AB8" i="1"/>
  <c r="AA9" i="1"/>
  <c r="AB9" i="1"/>
  <c r="AB10" i="1"/>
  <c r="AA10" i="1"/>
  <c r="Y11" i="1"/>
  <c r="Z11" i="1" s="1"/>
  <c r="AB4" i="1"/>
  <c r="AA4" i="1"/>
  <c r="R12" i="1"/>
  <c r="M12" i="1" s="1"/>
  <c r="O12" i="1" s="1"/>
  <c r="W12" i="1" s="1"/>
  <c r="U11" i="1"/>
  <c r="N11" i="1" s="1"/>
  <c r="AA11" i="1" l="1"/>
  <c r="AB11" i="1"/>
  <c r="Y12" i="1"/>
  <c r="Z12" i="1" s="1"/>
  <c r="R13" i="1"/>
  <c r="M13" i="1" s="1"/>
  <c r="O13" i="1" s="1"/>
  <c r="W13" i="1" s="1"/>
  <c r="U12" i="1"/>
  <c r="N12" i="1" s="1"/>
  <c r="AA12" i="1" l="1"/>
  <c r="AB12" i="1"/>
  <c r="Y13" i="1"/>
  <c r="Z13" i="1" s="1"/>
  <c r="R14" i="1"/>
  <c r="M14" i="1" s="1"/>
  <c r="O14" i="1" s="1"/>
  <c r="W14" i="1" s="1"/>
  <c r="U13" i="1"/>
  <c r="N13" i="1" s="1"/>
  <c r="AB13" i="1" l="1"/>
  <c r="AA13" i="1"/>
  <c r="Y14" i="1"/>
  <c r="Z14" i="1" s="1"/>
  <c r="R15" i="1"/>
  <c r="M15" i="1" s="1"/>
  <c r="U14" i="1"/>
  <c r="N14" i="1" s="1"/>
  <c r="AA14" i="1" l="1"/>
  <c r="AB14" i="1"/>
  <c r="O15" i="1"/>
  <c r="M16" i="1"/>
  <c r="U15" i="1"/>
  <c r="N15" i="1" s="1"/>
  <c r="R16" i="1"/>
  <c r="O16" i="1" l="1"/>
  <c r="W15" i="1"/>
  <c r="Y15" i="1" s="1"/>
  <c r="W16" i="1" l="1"/>
  <c r="Z15" i="1" l="1"/>
  <c r="Y16" i="1"/>
  <c r="AA15" i="1" l="1"/>
  <c r="AA16" i="1" s="1"/>
  <c r="AB15" i="1"/>
  <c r="AB16" i="1" s="1"/>
  <c r="Z16" i="1"/>
</calcChain>
</file>

<file path=xl/sharedStrings.xml><?xml version="1.0" encoding="utf-8"?>
<sst xmlns="http://schemas.openxmlformats.org/spreadsheetml/2006/main" count="202" uniqueCount="60">
  <si>
    <t>Januar</t>
  </si>
  <si>
    <t>Februar</t>
  </si>
  <si>
    <t>März</t>
  </si>
  <si>
    <t>April</t>
  </si>
  <si>
    <t>Mai</t>
  </si>
  <si>
    <t>Juni</t>
  </si>
  <si>
    <t>Juli</t>
  </si>
  <si>
    <t>August</t>
  </si>
  <si>
    <t>September</t>
  </si>
  <si>
    <t>Oktober</t>
  </si>
  <si>
    <t>November</t>
  </si>
  <si>
    <t>Dezember</t>
  </si>
  <si>
    <t>Jan</t>
  </si>
  <si>
    <t>Febr</t>
  </si>
  <si>
    <t>Apr</t>
  </si>
  <si>
    <t>Aug</t>
  </si>
  <si>
    <t>Sept</t>
  </si>
  <si>
    <t>Okt</t>
  </si>
  <si>
    <t>Nov</t>
  </si>
  <si>
    <t>Dez</t>
  </si>
  <si>
    <t>(1)
Kosten</t>
  </si>
  <si>
    <t>Gesamt
Kosten</t>
  </si>
  <si>
    <t>(2)
Kosten</t>
  </si>
  <si>
    <t>(3)
Kosten</t>
  </si>
  <si>
    <t>noch verfügbare Leistung</t>
  </si>
  <si>
    <t>eingesetzte Leistung</t>
  </si>
  <si>
    <t>selbst zu zahlen</t>
  </si>
  <si>
    <t>vom Vorjahr:</t>
  </si>
  <si>
    <t>monatlicher Leistungs-betrag</t>
  </si>
  <si>
    <t>x</t>
  </si>
  <si>
    <t>steht zur Verfügung in Monat:</t>
  </si>
  <si>
    <t>(nicht verbrauchte Leistung, bis 30.6. nutzbar)</t>
  </si>
  <si>
    <t>vom 
Vorjahr</t>
  </si>
  <si>
    <t>von 
diesem Jahr</t>
  </si>
  <si>
    <t>Verhinderungspflegeleistung § 39</t>
  </si>
  <si>
    <t>gewährter Leistungs-betrag</t>
  </si>
  <si>
    <t xml:space="preserve">Alle Regelungen siehe Ratgeber zur Pflegeversicherung: </t>
  </si>
  <si>
    <t>verfügbar 
zum jeweiligen Monat</t>
  </si>
  <si>
    <t>wird ab Monat "x" gewährt</t>
  </si>
  <si>
    <t>Entlastungsbetrag § 45b</t>
  </si>
  <si>
    <t>https://www.eva-stuttgart.de/fileadmin/Redaktion/2_unsere_angebote/im_alter/alzheimer_beratung/Ratgeber_Pflegeversicherung.pdf</t>
  </si>
  <si>
    <t>(4)
Kosten</t>
  </si>
  <si>
    <t>(4)
Kosten
Pfl.-dienst</t>
  </si>
  <si>
    <t>Umwandlung aus § 36 max. möglich</t>
  </si>
  <si>
    <t>Pflegegrad:</t>
  </si>
  <si>
    <t>noch selbst zu zahlen</t>
  </si>
  <si>
    <t>noch für Umwandlung verfügbar</t>
  </si>
  <si>
    <t>noch insg. aus § 36 verfügbar</t>
  </si>
  <si>
    <t>40 % v. § 36=</t>
  </si>
  <si>
    <t>§ 36 insges.=</t>
  </si>
  <si>
    <t>Umwandlung Sachleistung § 36 zu § 45b</t>
  </si>
  <si>
    <t>(1)
Kosten
Ang. § 45a</t>
  </si>
  <si>
    <t>(2)
Kosten
Ang. § 45a</t>
  </si>
  <si>
    <t>(3)
Kosten
Ang. § 45a</t>
  </si>
  <si>
    <t>selbst zu zahlen für Ang. § 45a</t>
  </si>
  <si>
    <t>wurde aus 
§ 36 für § 45a genutzt</t>
  </si>
  <si>
    <t>selbst zu zahlen oder Umwandl. 
§ 36</t>
  </si>
  <si>
    <t>einge-setzte Leistung</t>
  </si>
  <si>
    <r>
      <rPr>
        <b/>
        <sz val="11"/>
        <color rgb="FF00823B"/>
        <rFont val="Calibri"/>
        <family val="2"/>
        <scheme val="minor"/>
      </rPr>
      <t>Anleitung zur Umwandlung von Sachleistungen nach § 36 für Kosten von Angeboten nach § 45a:</t>
    </r>
    <r>
      <rPr>
        <sz val="11"/>
        <color theme="1"/>
        <rFont val="Calibri"/>
        <family val="2"/>
        <scheme val="minor"/>
      </rPr>
      <t xml:space="preserve">
Falls der Entlastungsbetrag § 45b (125 € monatlich) für die Kostenertattung nicht reicht, können ausschließlich für Kosten von Angeboten nach § 45a (anerkannte Angebote zur Unterstützung im Alltag) bis zu 40 % der Leistungen nach § 36 (Sachleistungen häusliche Pflege) dafür verwendet bzw. umgewandelt werden. Die Pflegekasse kann dies bei Bedarf automatisch machen, es muss nicht beantragt werden.
- falls dies möglich oder nötig ist, sehen Sie in Spalte W entsprechende Beträge, die andernfalls selbst zu zahlen sind.
- Tragen Sie in Zelle X2 den Pflegegrad ein. In Zelle AB2 werden 40% der Sachleistung des Pflegegrads berechnet. Dieser Wert wird automatisch in Spalte X für alle Monate übernommen.
- Falls Sie bereits für einen Pflegedienst mehr als 60% der Sachleistung nutzen, müssen Sie in Spalte X ggfs. geringere Beträge eingeben (einfach überschreiben). Auch, wenn sich der Pflegegrad ändert, müssen Sie ggfs. diesen Betrag ändern.
- Durch die Nutzumg der Sachleistungen nach § 36, die sonst nur für den Pflegedienst bestimmt sind, verringert sich anteilig das mönatliche Pflegegeld. Im Resultat sparen Sie aber Geld, da die anteilige Kürzung des Pflegegelds geringer ist als wenn Se die Kosten selbst übernehmen.</t>
    </r>
  </si>
  <si>
    <r>
      <rPr>
        <b/>
        <sz val="11"/>
        <color rgb="FF00823B"/>
        <rFont val="Calibri"/>
        <family val="2"/>
        <scheme val="minor"/>
      </rPr>
      <t>Anleitung zum Entlastungsbetrag (§45b):</t>
    </r>
    <r>
      <rPr>
        <sz val="11"/>
        <color theme="1"/>
        <rFont val="Calibri"/>
        <family val="2"/>
        <scheme val="minor"/>
      </rPr>
      <t xml:space="preserve">
- Tragen Sie nicht verbrauchte Leistungen nach § 45b vom Vorjahr in Zelle C2 ein (sie verfallen ab 30.6., das ist bei der Berechnung berücksichgtigt)
- In Spalte C (Zeile 4-15) ist bereits das monatliche Budget von 125 € eingetragen. Falls die Leistung bereits teilweise verbraucht ist, können Sie die Beträge auch ändern.
- In Spalte E sehen Sie, wieviel Leistungen in einem bestimmten Monat zur Verfügung stehen, wenn die Leistungen nicht in Anspruch genommen werden.
- Tragen Sie in Spalte G bis J Kosten ein, die über die Leistungen nach § 45b zurückerstattet werden sollen (in dem Monat eintragen, in dem die Leistung erbracht wurde). Spalte G-I sind für Angebote nach § 45a reserviert (anerkannte Angebote zur Unterstützung im Alltag wei Helferkreise, Betreuungsgruppen, ...). In Spalte J kommen Kosten, die der Pflegedienst ggfs. über § 45b abrechnet (erkundigen Sie sich beim Pflegedienst ggfs. ob dies der Fall ist). Falls er bereits die gesamte Leistung (monatlich 125 €) nutzt, können Sie für Angebote nach § 45a trotzdem noch ggfs. die Umwandlung von Sachleistungen nach § 36 nutzen. (Oder Sie bitten den Pflegedienst statt über § 45b abzurechnen die Sachleistung nach § 36 zu nutzen).
- Falls Sie Kostenanteile selbst übernehmen müssen (Spalte O), prüfen Sie ob eine Umwandlung aus Leistungen nach § 36 dafür in Frage kommt (Spalte W-AB).
</t>
    </r>
    <r>
      <rPr>
        <b/>
        <sz val="11"/>
        <color rgb="FFCC0099"/>
        <rFont val="Calibri"/>
        <family val="2"/>
        <scheme val="minor"/>
      </rPr>
      <t>Anleitung zur Verhinderungspflegeleistung (§39):</t>
    </r>
    <r>
      <rPr>
        <sz val="11"/>
        <color theme="1"/>
        <rFont val="Calibri"/>
        <family val="2"/>
        <scheme val="minor"/>
      </rPr>
      <t xml:space="preserve">
- Tragen Sie den gewährten Leistungsbetrag im Jahr  in Spalte C  ein (1612 € oder bis zu 2418 €, wenn Sie bis zu 806 € der Kurzzeipflegeleistungen nutzen bzw. übertragen können). Der Höchstbetrag steht auch dann für das restliche Jahr zur Verfügung, wenn die Kostenübernahme erst ab Mitte oder Ende des Jahres genehmigt wird.
- Beachten Sie, dass Verhinderungspflegeleistungen erst zur Verfügung stehen, nachdem Sie Ihren Angehörigen bereits 6 Monate betreut oder gepflegt haben.Falls erforderlich reichen Sie zum Nachweis eine Bescheinigung des Arztes ein. Die Leistung kann auch rückwirkend beantragt werden!  Tragen Sie in Spalte E ein ab welchem Monat die Leistung gewährt wurde oder wird. 
- Der Leistungsbetrag kann übers Jahr verteilt in beliebigen Zeitabschnitten verbraucht werden. Es kann auch der gesamte Betrag z.B. in einem Monat verbraucht werden.
- Bei stundenweiser Verhinderung (unter 8 Stunden am Tag) erfolgt keine Anrechnung auf die Höchstanspruchsdauer für Verhinderungspflegeleistungen von 42 Tagen im Jahr und auf das Pflegegeld.
- Ist die Pflegeperson (Angehöriger) an mehreren aufeinanderfolgenden Tagen jeweils 8 Stunden oder mehr verhindert, wird das monatliche Pflegegeld (außer am ersten und letzten Tag) um 1/60 mal die Zahl der Tage gekürzt.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</si>
</sst>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quot;"/>
    <numFmt numFmtId="165" formatCode="#,##0.00\ &quot;€&quot;"/>
    <numFmt numFmtId="166" formatCode="0;\-0;;@"/>
  </numFmts>
  <fonts count="10" x14ac:knownFonts="1">
    <font>
      <sz val="11"/>
      <color theme="1"/>
      <name val="Calibri"/>
      <family val="2"/>
      <scheme val="minor"/>
    </font>
    <font>
      <sz val="10"/>
      <color theme="1"/>
      <name val="Calibri"/>
      <family val="2"/>
      <scheme val="minor"/>
    </font>
    <font>
      <sz val="16"/>
      <color theme="1"/>
      <name val="Calibri"/>
      <family val="2"/>
      <scheme val="minor"/>
    </font>
    <font>
      <b/>
      <sz val="11"/>
      <color theme="1"/>
      <name val="Calibri"/>
      <family val="2"/>
      <scheme val="minor"/>
    </font>
    <font>
      <sz val="11"/>
      <color rgb="FF00B050"/>
      <name val="Calibri"/>
      <family val="2"/>
      <scheme val="minor"/>
    </font>
    <font>
      <sz val="10.5"/>
      <color theme="1"/>
      <name val="Calibri"/>
      <family val="2"/>
      <scheme val="minor"/>
    </font>
    <font>
      <u/>
      <sz val="11"/>
      <color theme="10"/>
      <name val="Calibri"/>
      <family val="2"/>
      <scheme val="minor"/>
    </font>
    <font>
      <sz val="10"/>
      <color theme="1"/>
      <name val="Arial Narrow"/>
      <family val="2"/>
    </font>
    <font>
      <b/>
      <sz val="11"/>
      <color rgb="FF00823B"/>
      <name val="Calibri"/>
      <family val="2"/>
      <scheme val="minor"/>
    </font>
    <font>
      <b/>
      <sz val="11"/>
      <color rgb="FFCC0099"/>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rgb="FFCCFFCC"/>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EE002"/>
        <bgColor indexed="64"/>
      </patternFill>
    </fill>
    <fill>
      <patternFill patternType="solid">
        <fgColor rgb="FFFFCCCC"/>
        <bgColor indexed="64"/>
      </patternFill>
    </fill>
    <fill>
      <patternFill patternType="solid">
        <fgColor rgb="FFA4D76B"/>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91">
    <xf numFmtId="0" fontId="0" fillId="0" borderId="0" xfId="0"/>
    <xf numFmtId="164" fontId="0" fillId="0" borderId="1" xfId="0" applyNumberFormat="1" applyBorder="1"/>
    <xf numFmtId="165" fontId="0" fillId="0" borderId="1" xfId="0" applyNumberFormat="1" applyBorder="1"/>
    <xf numFmtId="165" fontId="0" fillId="0" borderId="1" xfId="0" applyNumberFormat="1" applyBorder="1" applyProtection="1"/>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wrapText="1"/>
    </xf>
    <xf numFmtId="0" fontId="0" fillId="3" borderId="7" xfId="0" applyFill="1" applyBorder="1"/>
    <xf numFmtId="0" fontId="0" fillId="3" borderId="9" xfId="0" applyFill="1" applyBorder="1"/>
    <xf numFmtId="0" fontId="0" fillId="3" borderId="2" xfId="0" applyFill="1" applyBorder="1" applyAlignment="1"/>
    <xf numFmtId="0" fontId="2" fillId="3" borderId="1" xfId="0" applyFont="1" applyFill="1" applyBorder="1" applyAlignment="1">
      <alignment horizontal="center" vertical="center"/>
    </xf>
    <xf numFmtId="0" fontId="0" fillId="4" borderId="7" xfId="0" applyFill="1" applyBorder="1"/>
    <xf numFmtId="0" fontId="0" fillId="4" borderId="9" xfId="0" applyFill="1" applyBorder="1"/>
    <xf numFmtId="0" fontId="0" fillId="4" borderId="9" xfId="0" applyFill="1" applyBorder="1" applyAlignment="1"/>
    <xf numFmtId="0" fontId="2" fillId="4" borderId="9" xfId="0" applyFont="1" applyFill="1" applyBorder="1" applyAlignment="1">
      <alignment horizontal="center" vertical="center"/>
    </xf>
    <xf numFmtId="0" fontId="0" fillId="4" borderId="2" xfId="0" applyFill="1" applyBorder="1"/>
    <xf numFmtId="165" fontId="0" fillId="5" borderId="1" xfId="0" applyNumberFormat="1" applyFill="1" applyBorder="1" applyProtection="1">
      <protection locked="0"/>
    </xf>
    <xf numFmtId="0" fontId="0" fillId="6" borderId="1" xfId="0" applyFill="1" applyBorder="1" applyAlignment="1">
      <alignment horizontal="center"/>
    </xf>
    <xf numFmtId="0" fontId="0" fillId="6" borderId="0" xfId="0" applyFill="1" applyAlignment="1">
      <alignment horizontal="center"/>
    </xf>
    <xf numFmtId="164" fontId="3" fillId="0" borderId="0" xfId="0" applyNumberFormat="1" applyFont="1" applyAlignment="1">
      <alignment horizontal="left"/>
    </xf>
    <xf numFmtId="165" fontId="3" fillId="0" borderId="0" xfId="0" applyNumberFormat="1" applyFont="1"/>
    <xf numFmtId="165" fontId="0" fillId="0" borderId="7" xfId="0" applyNumberFormat="1" applyBorder="1" applyProtection="1"/>
    <xf numFmtId="165" fontId="0" fillId="0" borderId="2" xfId="0" applyNumberFormat="1" applyBorder="1" applyProtection="1"/>
    <xf numFmtId="165" fontId="0" fillId="0" borderId="3" xfId="0" applyNumberFormat="1" applyBorder="1" applyProtection="1"/>
    <xf numFmtId="165" fontId="3" fillId="0" borderId="10" xfId="0" applyNumberFormat="1" applyFont="1" applyBorder="1" applyProtection="1"/>
    <xf numFmtId="0" fontId="0" fillId="5" borderId="1" xfId="0" applyFill="1" applyBorder="1" applyAlignment="1" applyProtection="1">
      <alignment horizontal="center"/>
      <protection locked="0"/>
    </xf>
    <xf numFmtId="0" fontId="0" fillId="5" borderId="1" xfId="0" applyFill="1" applyBorder="1" applyProtection="1">
      <protection locked="0"/>
    </xf>
    <xf numFmtId="0" fontId="0" fillId="0" borderId="7" xfId="0" applyFill="1" applyBorder="1" applyAlignment="1">
      <alignment horizontal="center" vertical="center" wrapText="1"/>
    </xf>
    <xf numFmtId="166" fontId="4" fillId="0" borderId="7" xfId="0" applyNumberFormat="1" applyFont="1" applyBorder="1" applyAlignment="1">
      <alignment horizontal="center"/>
    </xf>
    <xf numFmtId="0" fontId="0" fillId="0" borderId="0" xfId="0" applyAlignment="1">
      <alignment horizontal="center"/>
    </xf>
    <xf numFmtId="0" fontId="3" fillId="0" borderId="0" xfId="0" applyFont="1" applyAlignment="1">
      <alignment horizontal="left"/>
    </xf>
    <xf numFmtId="0" fontId="0" fillId="0" borderId="0" xfId="0" applyBorder="1" applyAlignment="1">
      <alignment horizontal="center"/>
    </xf>
    <xf numFmtId="165" fontId="3" fillId="0" borderId="0" xfId="0" applyNumberFormat="1" applyFont="1" applyAlignment="1">
      <alignment shrinkToFi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0" fillId="0" borderId="1" xfId="0" applyFont="1" applyBorder="1" applyAlignment="1">
      <alignment horizont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165" fontId="0" fillId="2" borderId="2" xfId="0" applyNumberFormat="1" applyFill="1" applyBorder="1" applyProtection="1">
      <protection locked="0"/>
    </xf>
    <xf numFmtId="0" fontId="2" fillId="3" borderId="9" xfId="0" applyFont="1" applyFill="1" applyBorder="1" applyAlignment="1">
      <alignment horizontal="center" vertical="center"/>
    </xf>
    <xf numFmtId="165" fontId="0" fillId="2" borderId="1" xfId="0" applyNumberFormat="1" applyFill="1" applyBorder="1" applyProtection="1">
      <protection locked="0"/>
    </xf>
    <xf numFmtId="0" fontId="0" fillId="7" borderId="1" xfId="0" applyFill="1" applyBorder="1" applyProtection="1">
      <protection locked="0"/>
    </xf>
    <xf numFmtId="165" fontId="0" fillId="7" borderId="1" xfId="0" applyNumberFormat="1" applyFill="1" applyBorder="1" applyProtection="1">
      <protection locked="0"/>
    </xf>
    <xf numFmtId="0" fontId="1" fillId="0" borderId="4" xfId="0" applyFont="1" applyBorder="1" applyAlignment="1">
      <alignment horizontal="center" vertical="center" wrapText="1"/>
    </xf>
    <xf numFmtId="0" fontId="0" fillId="0" borderId="1" xfId="0" applyBorder="1" applyAlignment="1">
      <alignment horizontal="right" vertical="center" wrapText="1"/>
    </xf>
    <xf numFmtId="0" fontId="1" fillId="0" borderId="1" xfId="0" applyFont="1" applyBorder="1" applyAlignment="1">
      <alignment horizontal="right"/>
    </xf>
    <xf numFmtId="0" fontId="0" fillId="2" borderId="1" xfId="0" applyFill="1" applyBorder="1" applyAlignment="1" applyProtection="1">
      <alignment horizontal="center" vertical="center" wrapText="1"/>
      <protection locked="0"/>
    </xf>
    <xf numFmtId="0" fontId="0" fillId="8" borderId="4" xfId="0" applyFill="1" applyBorder="1" applyAlignment="1">
      <alignment horizontal="center" vertical="center" wrapText="1"/>
    </xf>
    <xf numFmtId="0" fontId="0" fillId="2" borderId="8" xfId="0" applyFont="1" applyFill="1" applyBorder="1" applyAlignment="1">
      <alignment horizontal="right" wrapText="1"/>
    </xf>
    <xf numFmtId="0" fontId="7" fillId="2" borderId="5" xfId="0" applyFont="1" applyFill="1" applyBorder="1" applyAlignment="1">
      <alignment horizontal="right" vertical="top" wrapText="1"/>
    </xf>
    <xf numFmtId="0" fontId="0" fillId="4" borderId="3" xfId="0" applyFill="1" applyBorder="1" applyAlignment="1">
      <alignment horizontal="center" vertical="center" wrapText="1"/>
    </xf>
    <xf numFmtId="0" fontId="0" fillId="3" borderId="4" xfId="0" applyFill="1" applyBorder="1" applyAlignment="1">
      <alignment horizontal="center" vertical="center" wrapText="1"/>
    </xf>
    <xf numFmtId="0" fontId="6" fillId="0" borderId="0" xfId="1" applyFill="1" applyBorder="1" applyAlignment="1">
      <alignment vertical="top"/>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0" borderId="1" xfId="0" applyFont="1" applyBorder="1" applyAlignment="1">
      <alignment horizontal="center"/>
    </xf>
    <xf numFmtId="0" fontId="0" fillId="4" borderId="1" xfId="0" applyFill="1" applyBorder="1" applyAlignment="1">
      <alignment horizontal="center"/>
    </xf>
    <xf numFmtId="165" fontId="0" fillId="2" borderId="3" xfId="0" applyNumberFormat="1" applyFill="1" applyBorder="1" applyAlignment="1" applyProtection="1">
      <alignment horizontal="center" vertical="center"/>
      <protection locked="0"/>
    </xf>
    <xf numFmtId="165" fontId="0" fillId="2" borderId="6" xfId="0" applyNumberFormat="1" applyFill="1" applyBorder="1" applyAlignment="1" applyProtection="1">
      <alignment horizontal="center" vertical="center"/>
      <protection locked="0"/>
    </xf>
    <xf numFmtId="165" fontId="0" fillId="2" borderId="4" xfId="0" applyNumberFormat="1" applyFill="1" applyBorder="1" applyAlignment="1" applyProtection="1">
      <alignment horizontal="center" vertical="center"/>
      <protection locked="0"/>
    </xf>
    <xf numFmtId="0" fontId="0" fillId="0" borderId="6" xfId="0" applyFont="1" applyBorder="1" applyAlignment="1">
      <alignment horizontal="center" vertical="center" wrapText="1"/>
    </xf>
    <xf numFmtId="0" fontId="0" fillId="0" borderId="4" xfId="0" applyFont="1" applyBorder="1" applyAlignment="1">
      <alignment horizontal="center" vertical="center" wrapText="1"/>
    </xf>
    <xf numFmtId="164" fontId="3" fillId="0" borderId="3" xfId="0" applyNumberFormat="1" applyFont="1" applyBorder="1" applyAlignment="1" applyProtection="1">
      <alignment horizontal="center" vertical="center"/>
    </xf>
    <xf numFmtId="164" fontId="3" fillId="0" borderId="6" xfId="0" applyNumberFormat="1" applyFont="1" applyBorder="1" applyAlignment="1" applyProtection="1">
      <alignment horizontal="center" vertical="center"/>
    </xf>
    <xf numFmtId="164" fontId="3" fillId="0" borderId="4" xfId="0" applyNumberFormat="1" applyFont="1" applyBorder="1" applyAlignment="1" applyProtection="1">
      <alignment horizontal="center" vertic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0" xfId="1" applyFill="1" applyBorder="1" applyAlignment="1">
      <alignment horizontal="center" vertical="top"/>
    </xf>
    <xf numFmtId="0" fontId="0" fillId="0" borderId="12" xfId="0" applyFont="1" applyBorder="1" applyAlignment="1">
      <alignment horizontal="left" vertical="top" wrapText="1"/>
    </xf>
    <xf numFmtId="0" fontId="0" fillId="0" borderId="0" xfId="0" applyFont="1" applyBorder="1" applyAlignment="1">
      <alignment horizontal="left" vertical="top" wrapText="1"/>
    </xf>
    <xf numFmtId="0" fontId="0" fillId="0" borderId="8" xfId="0" applyFont="1" applyBorder="1" applyAlignment="1">
      <alignment horizontal="left" vertical="top"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5" xfId="0" applyFont="1" applyBorder="1" applyAlignment="1">
      <alignment horizontal="left" vertical="top" wrapText="1"/>
    </xf>
    <xf numFmtId="0" fontId="0" fillId="0" borderId="11" xfId="0" applyFont="1" applyBorder="1" applyAlignment="1">
      <alignment horizontal="left" vertical="top" wrapText="1"/>
    </xf>
    <xf numFmtId="0" fontId="0" fillId="0" borderId="16" xfId="0" applyFont="1" applyBorder="1" applyAlignment="1">
      <alignment horizontal="left" vertical="top"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13" xfId="0"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0" fillId="0" borderId="11" xfId="0" applyBorder="1" applyAlignment="1">
      <alignment horizontal="left" vertical="top" wrapText="1"/>
    </xf>
    <xf numFmtId="0" fontId="0" fillId="0" borderId="16" xfId="0" applyBorder="1" applyAlignment="1">
      <alignment horizontal="left" vertical="top" wrapText="1"/>
    </xf>
    <xf numFmtId="0" fontId="2" fillId="9" borderId="11" xfId="0" applyFont="1" applyFill="1" applyBorder="1" applyAlignment="1">
      <alignment horizontal="center"/>
    </xf>
    <xf numFmtId="165" fontId="0" fillId="9" borderId="1" xfId="0" applyNumberFormat="1" applyFill="1" applyBorder="1" applyProtection="1"/>
    <xf numFmtId="0" fontId="1" fillId="9" borderId="4" xfId="0" applyFont="1" applyFill="1" applyBorder="1" applyAlignment="1">
      <alignment horizontal="center" vertical="center" wrapText="1"/>
    </xf>
  </cellXfs>
  <cellStyles count="2">
    <cellStyle name="Hyperlink" xfId="1" builtinId="8"/>
    <cellStyle name="Standard" xfId="0" builtinId="0"/>
  </cellStyles>
  <dxfs count="8">
    <dxf>
      <fill>
        <patternFill>
          <bgColor rgb="FFFFCCCC"/>
        </patternFill>
      </fill>
    </dxf>
    <dxf>
      <fill>
        <patternFill>
          <bgColor rgb="FFFFCCFF"/>
        </patternFill>
      </fill>
    </dxf>
    <dxf>
      <fill>
        <patternFill>
          <bgColor rgb="FFCCFFCC"/>
        </patternFill>
      </fill>
    </dxf>
    <dxf>
      <fill>
        <patternFill>
          <bgColor rgb="FFCCFFCC"/>
        </patternFill>
      </fill>
    </dxf>
    <dxf>
      <fill>
        <patternFill>
          <bgColor rgb="FF99FF99"/>
        </patternFill>
      </fill>
    </dxf>
    <dxf>
      <fill>
        <patternFill>
          <bgColor rgb="FFFFCCCC"/>
        </patternFill>
      </fill>
    </dxf>
    <dxf>
      <fill>
        <patternFill>
          <bgColor rgb="FFFFCCCC"/>
        </patternFill>
      </fill>
    </dxf>
    <dxf>
      <fill>
        <patternFill>
          <bgColor rgb="FF00B050"/>
        </patternFill>
      </fill>
    </dxf>
  </dxfs>
  <tableStyles count="0" defaultTableStyle="TableStyleMedium2" defaultPivotStyle="PivotStyleLight16"/>
  <colors>
    <mruColors>
      <color rgb="FFCC0099"/>
      <color rgb="FF00823B"/>
      <color rgb="FFA4D76B"/>
      <color rgb="FFFFCCCC"/>
      <color rgb="FFFFCCFF"/>
      <color rgb="FFCCFFCC"/>
      <color rgb="FF99FF99"/>
      <color rgb="FFFEE002"/>
      <color rgb="FFFFCC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va-stuttgart.de/fileadmin/Redaktion/2_unsere_angebote/im_alter/alzheimer_beratung/Ratgeber_Pflegeversicherun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B1:AD50"/>
  <sheetViews>
    <sheetView showGridLines="0" tabSelected="1" zoomScale="80" zoomScaleNormal="80" workbookViewId="0">
      <selection activeCell="G7" sqref="G7"/>
    </sheetView>
  </sheetViews>
  <sheetFormatPr baseColWidth="10" defaultRowHeight="15" x14ac:dyDescent="0.25"/>
  <cols>
    <col min="1" max="1" width="1.85546875" customWidth="1"/>
    <col min="2" max="2" width="14.42578125" customWidth="1"/>
    <col min="3" max="3" width="12.5703125" customWidth="1"/>
    <col min="4" max="4" width="6.42578125" customWidth="1"/>
    <col min="5" max="5" width="12.28515625" customWidth="1"/>
    <col min="6" max="6" width="6.42578125" customWidth="1"/>
    <col min="7" max="11" width="10.7109375" customWidth="1"/>
    <col min="12" max="12" width="6.42578125" customWidth="1"/>
    <col min="13" max="15" width="10.7109375" customWidth="1"/>
    <col min="16" max="16" width="6.42578125" customWidth="1"/>
    <col min="17" max="18" width="10.7109375" customWidth="1"/>
    <col min="19" max="19" width="6.42578125" customWidth="1"/>
    <col min="20" max="21" width="10.7109375" customWidth="1"/>
    <col min="22" max="22" width="5.42578125" customWidth="1"/>
    <col min="29" max="29" width="8.140625" customWidth="1"/>
  </cols>
  <sheetData>
    <row r="1" spans="2:29" ht="21" x14ac:dyDescent="0.35">
      <c r="B1" s="11"/>
      <c r="C1" s="12"/>
      <c r="D1" s="12"/>
      <c r="E1" s="13"/>
      <c r="F1" s="12"/>
      <c r="G1" s="14" t="s">
        <v>39</v>
      </c>
      <c r="H1" s="14"/>
      <c r="I1" s="12"/>
      <c r="J1" s="12"/>
      <c r="K1" s="12"/>
      <c r="L1" s="12"/>
      <c r="M1" s="12"/>
      <c r="N1" s="12"/>
      <c r="O1" s="12"/>
      <c r="P1" s="12"/>
      <c r="Q1" s="12"/>
      <c r="R1" s="12"/>
      <c r="S1" s="12"/>
      <c r="T1" s="12"/>
      <c r="U1" s="15"/>
      <c r="W1" s="88" t="s">
        <v>50</v>
      </c>
      <c r="X1" s="88"/>
      <c r="Y1" s="88"/>
      <c r="Z1" s="88"/>
      <c r="AA1" s="88"/>
      <c r="AB1" s="88"/>
    </row>
    <row r="2" spans="2:29" ht="15.95" customHeight="1" x14ac:dyDescent="0.25">
      <c r="B2" s="48" t="s">
        <v>27</v>
      </c>
      <c r="C2" s="40">
        <v>0</v>
      </c>
      <c r="E2" s="60" t="s">
        <v>37</v>
      </c>
      <c r="G2" s="26"/>
      <c r="H2" s="26"/>
      <c r="I2" s="26"/>
      <c r="J2" s="41"/>
      <c r="M2" s="65" t="s">
        <v>57</v>
      </c>
      <c r="N2" s="67" t="s">
        <v>24</v>
      </c>
      <c r="O2" s="53" t="s">
        <v>56</v>
      </c>
      <c r="Q2" s="56" t="s">
        <v>25</v>
      </c>
      <c r="R2" s="56"/>
      <c r="T2" s="55" t="s">
        <v>24</v>
      </c>
      <c r="U2" s="55"/>
      <c r="W2" s="44" t="s">
        <v>44</v>
      </c>
      <c r="X2" s="46">
        <v>2</v>
      </c>
      <c r="Y2" s="45" t="s">
        <v>49</v>
      </c>
      <c r="Z2" s="89">
        <f>IF(X2=2,724,IF(X2=3,1363,IF(X2=4,1693,IF(X2=5,2095,0))))</f>
        <v>724</v>
      </c>
      <c r="AA2" s="45" t="s">
        <v>48</v>
      </c>
      <c r="AB2" s="89">
        <f>Z2*0.4</f>
        <v>289.60000000000002</v>
      </c>
    </row>
    <row r="3" spans="2:29" ht="47.65" customHeight="1" x14ac:dyDescent="0.25">
      <c r="B3" s="49" t="s">
        <v>31</v>
      </c>
      <c r="C3" s="33" t="s">
        <v>28</v>
      </c>
      <c r="E3" s="61"/>
      <c r="G3" s="5" t="s">
        <v>51</v>
      </c>
      <c r="H3" s="36" t="s">
        <v>52</v>
      </c>
      <c r="I3" s="5" t="s">
        <v>53</v>
      </c>
      <c r="J3" s="5" t="s">
        <v>42</v>
      </c>
      <c r="K3" s="5" t="s">
        <v>21</v>
      </c>
      <c r="M3" s="66"/>
      <c r="N3" s="68"/>
      <c r="O3" s="54"/>
      <c r="Q3" s="50" t="s">
        <v>32</v>
      </c>
      <c r="R3" s="50" t="s">
        <v>33</v>
      </c>
      <c r="T3" s="5" t="s">
        <v>32</v>
      </c>
      <c r="U3" s="5" t="s">
        <v>33</v>
      </c>
      <c r="W3" s="37" t="s">
        <v>54</v>
      </c>
      <c r="X3" s="43" t="s">
        <v>43</v>
      </c>
      <c r="Y3" s="47" t="s">
        <v>45</v>
      </c>
      <c r="Z3" s="90" t="s">
        <v>55</v>
      </c>
      <c r="AA3" s="43" t="s">
        <v>46</v>
      </c>
      <c r="AB3" s="43" t="s">
        <v>47</v>
      </c>
    </row>
    <row r="4" spans="2:29" ht="14.45" x14ac:dyDescent="0.3">
      <c r="B4" s="17" t="s">
        <v>0</v>
      </c>
      <c r="C4" s="38">
        <v>125</v>
      </c>
      <c r="D4" s="18" t="s">
        <v>12</v>
      </c>
      <c r="E4" s="1">
        <f>C2+C4</f>
        <v>125</v>
      </c>
      <c r="F4" s="18" t="s">
        <v>12</v>
      </c>
      <c r="G4" s="16"/>
      <c r="H4" s="16"/>
      <c r="I4" s="16"/>
      <c r="J4" s="42"/>
      <c r="K4" s="2">
        <f>SUM(G4:J4)</f>
        <v>0</v>
      </c>
      <c r="L4" s="18" t="s">
        <v>12</v>
      </c>
      <c r="M4" s="3">
        <f t="shared" ref="M4:M15" si="0">Q4+R4</f>
        <v>0</v>
      </c>
      <c r="N4" s="3">
        <f t="shared" ref="N4:N15" si="1">T4+U4</f>
        <v>125</v>
      </c>
      <c r="O4" s="3">
        <f>K4-M4</f>
        <v>0</v>
      </c>
      <c r="P4" s="18" t="s">
        <v>12</v>
      </c>
      <c r="Q4" s="3">
        <f>$C$2-T4</f>
        <v>0</v>
      </c>
      <c r="R4" s="3">
        <f>IF((E4-$C$2)&gt;(IF(K4-Q4&gt;0,K4-Q4,0)),IF(K4-Q4&gt;0,K4-Q4,0),E4-$C$2)</f>
        <v>0</v>
      </c>
      <c r="S4" s="18" t="s">
        <v>12</v>
      </c>
      <c r="T4" s="3">
        <f>IF(K4&lt;C2,C2-K4,0)</f>
        <v>0</v>
      </c>
      <c r="U4" s="3">
        <f>E4-$C$2-R4</f>
        <v>125</v>
      </c>
      <c r="V4" s="18" t="s">
        <v>12</v>
      </c>
      <c r="W4" s="3">
        <f>IF(SUM(G4:I4)&lt;O4,SUM(G4:I4),O4)</f>
        <v>0</v>
      </c>
      <c r="X4" s="38">
        <f>$AB$2</f>
        <v>289.60000000000002</v>
      </c>
      <c r="Y4" s="3">
        <f>IF(W4&gt;X4,W4-X4,0)</f>
        <v>0</v>
      </c>
      <c r="Z4" s="3">
        <f>W4-Y4</f>
        <v>0</v>
      </c>
      <c r="AA4" s="3">
        <f>X4-Z4</f>
        <v>289.60000000000002</v>
      </c>
      <c r="AB4" s="3">
        <f>$Z$2-Z4</f>
        <v>724</v>
      </c>
      <c r="AC4" s="18" t="s">
        <v>12</v>
      </c>
    </row>
    <row r="5" spans="2:29" ht="14.45" x14ac:dyDescent="0.3">
      <c r="B5" s="17" t="s">
        <v>1</v>
      </c>
      <c r="C5" s="38">
        <v>125</v>
      </c>
      <c r="D5" s="18" t="s">
        <v>13</v>
      </c>
      <c r="E5" s="1">
        <f>E4+C5</f>
        <v>250</v>
      </c>
      <c r="F5" s="18" t="s">
        <v>13</v>
      </c>
      <c r="G5" s="16"/>
      <c r="H5" s="16"/>
      <c r="I5" s="16"/>
      <c r="J5" s="42"/>
      <c r="K5" s="2">
        <f t="shared" ref="K5:K15" si="2">SUM(G5:J5)</f>
        <v>0</v>
      </c>
      <c r="L5" s="18" t="s">
        <v>13</v>
      </c>
      <c r="M5" s="3">
        <f t="shared" si="0"/>
        <v>0</v>
      </c>
      <c r="N5" s="3">
        <f t="shared" si="1"/>
        <v>250</v>
      </c>
      <c r="O5" s="3">
        <f t="shared" ref="O5:O15" si="3">K5-M5</f>
        <v>0</v>
      </c>
      <c r="P5" s="18" t="s">
        <v>13</v>
      </c>
      <c r="Q5" s="3">
        <f>T4-T5</f>
        <v>0</v>
      </c>
      <c r="R5" s="3">
        <f>IF((E5-$C$2-R4)&gt;(IF(K5-Q5&gt;0,K5-Q5,0)),IF(K5-Q5&gt;0,K5-Q5,0),E5-$C$2-R4)</f>
        <v>0</v>
      </c>
      <c r="S5" s="18" t="s">
        <v>13</v>
      </c>
      <c r="T5" s="3">
        <f>IF(K5&lt;T4,T4-K5,0)</f>
        <v>0</v>
      </c>
      <c r="U5" s="3">
        <f>E5-$C$2-SUM($R$4:R5)</f>
        <v>250</v>
      </c>
      <c r="V5" s="18" t="s">
        <v>13</v>
      </c>
      <c r="W5" s="3">
        <f t="shared" ref="W5:W15" si="4">IF(SUM(G5:I5)&lt;O5,SUM(G5:I5),O5)</f>
        <v>0</v>
      </c>
      <c r="X5" s="38">
        <f t="shared" ref="X5:X15" si="5">$AB$2</f>
        <v>289.60000000000002</v>
      </c>
      <c r="Y5" s="3">
        <f t="shared" ref="Y5:Y15" si="6">IF(W5&gt;X5,W5-X5,0)</f>
        <v>0</v>
      </c>
      <c r="Z5" s="3">
        <f t="shared" ref="Z5:Z15" si="7">W5-Y5</f>
        <v>0</v>
      </c>
      <c r="AA5" s="3">
        <f t="shared" ref="AA5:AA15" si="8">X5-Z5</f>
        <v>289.60000000000002</v>
      </c>
      <c r="AB5" s="3">
        <f t="shared" ref="AB5:AB15" si="9">$Z$2-Z5</f>
        <v>724</v>
      </c>
      <c r="AC5" s="18" t="s">
        <v>13</v>
      </c>
    </row>
    <row r="6" spans="2:29" x14ac:dyDescent="0.25">
      <c r="B6" s="17" t="s">
        <v>2</v>
      </c>
      <c r="C6" s="38">
        <v>125</v>
      </c>
      <c r="D6" s="18" t="s">
        <v>2</v>
      </c>
      <c r="E6" s="1">
        <f>E5+C6</f>
        <v>375</v>
      </c>
      <c r="F6" s="18" t="s">
        <v>2</v>
      </c>
      <c r="G6" s="16"/>
      <c r="H6" s="16"/>
      <c r="I6" s="16"/>
      <c r="J6" s="42"/>
      <c r="K6" s="2">
        <f t="shared" si="2"/>
        <v>0</v>
      </c>
      <c r="L6" s="18" t="s">
        <v>2</v>
      </c>
      <c r="M6" s="3">
        <f t="shared" si="0"/>
        <v>0</v>
      </c>
      <c r="N6" s="3">
        <f t="shared" si="1"/>
        <v>375</v>
      </c>
      <c r="O6" s="3">
        <f t="shared" si="3"/>
        <v>0</v>
      </c>
      <c r="P6" s="18" t="s">
        <v>2</v>
      </c>
      <c r="Q6" s="3">
        <f>T5-T6</f>
        <v>0</v>
      </c>
      <c r="R6" s="3">
        <f>IF((E6-$C$2-R5)&gt;(IF(K6-Q6&gt;0,K6-Q6,0)),IF(K6-Q6&gt;0,K6-Q6,0),E6-$C$2-R5)</f>
        <v>0</v>
      </c>
      <c r="S6" s="18" t="s">
        <v>2</v>
      </c>
      <c r="T6" s="3">
        <f>IF(K6&lt;T5,T5-K6,0)</f>
        <v>0</v>
      </c>
      <c r="U6" s="3">
        <f>E6-$C$2-SUM($R$4:R6)</f>
        <v>375</v>
      </c>
      <c r="V6" s="18" t="s">
        <v>2</v>
      </c>
      <c r="W6" s="3">
        <f t="shared" si="4"/>
        <v>0</v>
      </c>
      <c r="X6" s="38">
        <f t="shared" si="5"/>
        <v>289.60000000000002</v>
      </c>
      <c r="Y6" s="3">
        <f t="shared" si="6"/>
        <v>0</v>
      </c>
      <c r="Z6" s="3">
        <f t="shared" si="7"/>
        <v>0</v>
      </c>
      <c r="AA6" s="3">
        <f t="shared" si="8"/>
        <v>289.60000000000002</v>
      </c>
      <c r="AB6" s="3">
        <f t="shared" si="9"/>
        <v>724</v>
      </c>
      <c r="AC6" s="18" t="s">
        <v>2</v>
      </c>
    </row>
    <row r="7" spans="2:29" ht="14.45" x14ac:dyDescent="0.3">
      <c r="B7" s="17" t="s">
        <v>3</v>
      </c>
      <c r="C7" s="38">
        <v>125</v>
      </c>
      <c r="D7" s="18" t="s">
        <v>14</v>
      </c>
      <c r="E7" s="1">
        <f>E6+C7</f>
        <v>500</v>
      </c>
      <c r="F7" s="18" t="s">
        <v>14</v>
      </c>
      <c r="G7" s="16"/>
      <c r="H7" s="16"/>
      <c r="I7" s="16"/>
      <c r="J7" s="42"/>
      <c r="K7" s="2">
        <f t="shared" si="2"/>
        <v>0</v>
      </c>
      <c r="L7" s="18" t="s">
        <v>14</v>
      </c>
      <c r="M7" s="3">
        <f t="shared" si="0"/>
        <v>0</v>
      </c>
      <c r="N7" s="3">
        <f t="shared" si="1"/>
        <v>500</v>
      </c>
      <c r="O7" s="3">
        <f t="shared" si="3"/>
        <v>0</v>
      </c>
      <c r="P7" s="18" t="s">
        <v>14</v>
      </c>
      <c r="Q7" s="3">
        <f>T6-T7</f>
        <v>0</v>
      </c>
      <c r="R7" s="3">
        <f>IF((E7-$C$2-R6)&gt;(IF(K7-Q7&gt;0,K7-Q7,0)),IF(K7-Q7&gt;0,K7-Q7,0),E7-$C$2-R6)</f>
        <v>0</v>
      </c>
      <c r="S7" s="18" t="s">
        <v>14</v>
      </c>
      <c r="T7" s="3">
        <f>IF(K7&lt;T6,T6-K7,0)</f>
        <v>0</v>
      </c>
      <c r="U7" s="3">
        <f>E7-$C$2-SUM($R$4:R7)</f>
        <v>500</v>
      </c>
      <c r="V7" s="18" t="s">
        <v>14</v>
      </c>
      <c r="W7" s="3">
        <f t="shared" si="4"/>
        <v>0</v>
      </c>
      <c r="X7" s="38">
        <f t="shared" si="5"/>
        <v>289.60000000000002</v>
      </c>
      <c r="Y7" s="3">
        <f t="shared" si="6"/>
        <v>0</v>
      </c>
      <c r="Z7" s="3">
        <f t="shared" si="7"/>
        <v>0</v>
      </c>
      <c r="AA7" s="3">
        <f t="shared" si="8"/>
        <v>289.60000000000002</v>
      </c>
      <c r="AB7" s="3">
        <f t="shared" si="9"/>
        <v>724</v>
      </c>
      <c r="AC7" s="18" t="s">
        <v>14</v>
      </c>
    </row>
    <row r="8" spans="2:29" thickBot="1" x14ac:dyDescent="0.35">
      <c r="B8" s="17" t="s">
        <v>4</v>
      </c>
      <c r="C8" s="38">
        <v>125</v>
      </c>
      <c r="D8" s="18" t="s">
        <v>4</v>
      </c>
      <c r="E8" s="1">
        <f>E7+C8</f>
        <v>625</v>
      </c>
      <c r="F8" s="18" t="s">
        <v>4</v>
      </c>
      <c r="G8" s="16"/>
      <c r="H8" s="16"/>
      <c r="I8" s="16"/>
      <c r="J8" s="42"/>
      <c r="K8" s="2">
        <f t="shared" si="2"/>
        <v>0</v>
      </c>
      <c r="L8" s="18" t="s">
        <v>4</v>
      </c>
      <c r="M8" s="3">
        <f t="shared" si="0"/>
        <v>0</v>
      </c>
      <c r="N8" s="3">
        <f t="shared" si="1"/>
        <v>625</v>
      </c>
      <c r="O8" s="3">
        <f t="shared" si="3"/>
        <v>0</v>
      </c>
      <c r="P8" s="18" t="s">
        <v>4</v>
      </c>
      <c r="Q8" s="3">
        <f>T7-T8</f>
        <v>0</v>
      </c>
      <c r="R8" s="3">
        <f>IF((E8-$C$2-R7)&gt;(IF(K8-Q8&gt;0,K8-Q8,0)),IF(K8-Q8&gt;0,K8-Q8,0),E8-$C$2-R7)</f>
        <v>0</v>
      </c>
      <c r="S8" s="18" t="s">
        <v>4</v>
      </c>
      <c r="T8" s="3">
        <f>IF(K8&lt;T7,T7-K8,0)</f>
        <v>0</v>
      </c>
      <c r="U8" s="3">
        <f>E8-$C$2-SUM($R$4:R8)</f>
        <v>625</v>
      </c>
      <c r="V8" s="18" t="s">
        <v>4</v>
      </c>
      <c r="W8" s="3">
        <f t="shared" si="4"/>
        <v>0</v>
      </c>
      <c r="X8" s="38">
        <f t="shared" si="5"/>
        <v>289.60000000000002</v>
      </c>
      <c r="Y8" s="3">
        <f t="shared" si="6"/>
        <v>0</v>
      </c>
      <c r="Z8" s="3">
        <f t="shared" si="7"/>
        <v>0</v>
      </c>
      <c r="AA8" s="3">
        <f t="shared" si="8"/>
        <v>289.60000000000002</v>
      </c>
      <c r="AB8" s="3">
        <f t="shared" si="9"/>
        <v>724</v>
      </c>
      <c r="AC8" s="18" t="s">
        <v>4</v>
      </c>
    </row>
    <row r="9" spans="2:29" thickBot="1" x14ac:dyDescent="0.35">
      <c r="B9" s="17" t="s">
        <v>5</v>
      </c>
      <c r="C9" s="38">
        <v>125</v>
      </c>
      <c r="D9" s="18" t="s">
        <v>5</v>
      </c>
      <c r="E9" s="1">
        <f>E8+C9</f>
        <v>750</v>
      </c>
      <c r="F9" s="18" t="s">
        <v>5</v>
      </c>
      <c r="G9" s="16"/>
      <c r="H9" s="16"/>
      <c r="I9" s="16"/>
      <c r="J9" s="42"/>
      <c r="K9" s="2">
        <f t="shared" si="2"/>
        <v>0</v>
      </c>
      <c r="L9" s="18" t="s">
        <v>5</v>
      </c>
      <c r="M9" s="3">
        <f t="shared" si="0"/>
        <v>0</v>
      </c>
      <c r="N9" s="3">
        <f t="shared" si="1"/>
        <v>750</v>
      </c>
      <c r="O9" s="3">
        <f t="shared" si="3"/>
        <v>0</v>
      </c>
      <c r="P9" s="18" t="s">
        <v>5</v>
      </c>
      <c r="Q9" s="3">
        <f>T8-T9</f>
        <v>0</v>
      </c>
      <c r="R9" s="3">
        <f>IF((E9-$C$2-R8)&gt;(IF(K9-Q9&gt;0,K9-Q9,0)),IF(K9-Q9&gt;0,K9-Q9,0),E9-$C$2-R8)</f>
        <v>0</v>
      </c>
      <c r="S9" s="18" t="s">
        <v>5</v>
      </c>
      <c r="T9" s="24">
        <f>IF(K9&lt;T8,T8-K9,0)</f>
        <v>0</v>
      </c>
      <c r="U9" s="3">
        <f>E9-$C$2-SUM($R$4:R9)</f>
        <v>750</v>
      </c>
      <c r="V9" s="18" t="s">
        <v>5</v>
      </c>
      <c r="W9" s="3">
        <f t="shared" si="4"/>
        <v>0</v>
      </c>
      <c r="X9" s="38">
        <f t="shared" si="5"/>
        <v>289.60000000000002</v>
      </c>
      <c r="Y9" s="3">
        <f t="shared" si="6"/>
        <v>0</v>
      </c>
      <c r="Z9" s="3">
        <f t="shared" si="7"/>
        <v>0</v>
      </c>
      <c r="AA9" s="3">
        <f t="shared" si="8"/>
        <v>289.60000000000002</v>
      </c>
      <c r="AB9" s="3">
        <f t="shared" si="9"/>
        <v>724</v>
      </c>
      <c r="AC9" s="18" t="s">
        <v>5</v>
      </c>
    </row>
    <row r="10" spans="2:29" ht="14.45" x14ac:dyDescent="0.3">
      <c r="B10" s="17" t="s">
        <v>6</v>
      </c>
      <c r="C10" s="38">
        <v>125</v>
      </c>
      <c r="D10" s="18" t="s">
        <v>6</v>
      </c>
      <c r="E10" s="1">
        <f>E9+C10-C2</f>
        <v>875</v>
      </c>
      <c r="F10" s="18" t="s">
        <v>6</v>
      </c>
      <c r="G10" s="16"/>
      <c r="H10" s="16"/>
      <c r="I10" s="16"/>
      <c r="J10" s="42"/>
      <c r="K10" s="2">
        <f t="shared" si="2"/>
        <v>0</v>
      </c>
      <c r="L10" s="18" t="s">
        <v>6</v>
      </c>
      <c r="M10" s="3">
        <f t="shared" si="0"/>
        <v>0</v>
      </c>
      <c r="N10" s="3">
        <f t="shared" si="1"/>
        <v>875</v>
      </c>
      <c r="O10" s="3">
        <f t="shared" si="3"/>
        <v>0</v>
      </c>
      <c r="P10" s="18" t="s">
        <v>6</v>
      </c>
      <c r="Q10" s="3"/>
      <c r="R10" s="3">
        <f>IF((E10-SUM(R4:R9))&gt;K10,K10,E10-SUM(R4:R9))</f>
        <v>0</v>
      </c>
      <c r="S10" s="18" t="s">
        <v>6</v>
      </c>
      <c r="T10" s="3"/>
      <c r="U10" s="3">
        <f>E10-SUM($R$4:R10)</f>
        <v>875</v>
      </c>
      <c r="V10" s="18" t="s">
        <v>6</v>
      </c>
      <c r="W10" s="3">
        <f t="shared" si="4"/>
        <v>0</v>
      </c>
      <c r="X10" s="38">
        <f t="shared" si="5"/>
        <v>289.60000000000002</v>
      </c>
      <c r="Y10" s="3">
        <f t="shared" si="6"/>
        <v>0</v>
      </c>
      <c r="Z10" s="3">
        <f t="shared" si="7"/>
        <v>0</v>
      </c>
      <c r="AA10" s="3">
        <f t="shared" si="8"/>
        <v>289.60000000000002</v>
      </c>
      <c r="AB10" s="3">
        <f t="shared" si="9"/>
        <v>724</v>
      </c>
      <c r="AC10" s="18" t="s">
        <v>6</v>
      </c>
    </row>
    <row r="11" spans="2:29" ht="14.45" x14ac:dyDescent="0.3">
      <c r="B11" s="17" t="s">
        <v>7</v>
      </c>
      <c r="C11" s="38">
        <v>125</v>
      </c>
      <c r="D11" s="18" t="s">
        <v>15</v>
      </c>
      <c r="E11" s="1">
        <f>E10+C11</f>
        <v>1000</v>
      </c>
      <c r="F11" s="18" t="s">
        <v>15</v>
      </c>
      <c r="G11" s="16"/>
      <c r="H11" s="16"/>
      <c r="I11" s="16"/>
      <c r="J11" s="42"/>
      <c r="K11" s="2">
        <f t="shared" si="2"/>
        <v>0</v>
      </c>
      <c r="L11" s="18" t="s">
        <v>15</v>
      </c>
      <c r="M11" s="3">
        <f t="shared" si="0"/>
        <v>0</v>
      </c>
      <c r="N11" s="3">
        <f t="shared" si="1"/>
        <v>1000</v>
      </c>
      <c r="O11" s="3">
        <f t="shared" si="3"/>
        <v>0</v>
      </c>
      <c r="P11" s="18" t="s">
        <v>15</v>
      </c>
      <c r="Q11" s="3"/>
      <c r="R11" s="3">
        <f>IF((E11-SUM(R4:R10))&gt;K11,K11,E11-SUM(R4:R10))</f>
        <v>0</v>
      </c>
      <c r="S11" s="18" t="s">
        <v>15</v>
      </c>
      <c r="T11" s="3"/>
      <c r="U11" s="3">
        <f>E11-SUM($R$4:R11)</f>
        <v>1000</v>
      </c>
      <c r="V11" s="18" t="s">
        <v>15</v>
      </c>
      <c r="W11" s="3">
        <f t="shared" si="4"/>
        <v>0</v>
      </c>
      <c r="X11" s="38">
        <f t="shared" si="5"/>
        <v>289.60000000000002</v>
      </c>
      <c r="Y11" s="3">
        <f t="shared" si="6"/>
        <v>0</v>
      </c>
      <c r="Z11" s="3">
        <f t="shared" si="7"/>
        <v>0</v>
      </c>
      <c r="AA11" s="3">
        <f t="shared" si="8"/>
        <v>289.60000000000002</v>
      </c>
      <c r="AB11" s="3">
        <f t="shared" si="9"/>
        <v>724</v>
      </c>
      <c r="AC11" s="18" t="s">
        <v>15</v>
      </c>
    </row>
    <row r="12" spans="2:29" ht="14.45" x14ac:dyDescent="0.3">
      <c r="B12" s="17" t="s">
        <v>8</v>
      </c>
      <c r="C12" s="38">
        <v>125</v>
      </c>
      <c r="D12" s="18" t="s">
        <v>16</v>
      </c>
      <c r="E12" s="1">
        <f>E11+C12</f>
        <v>1125</v>
      </c>
      <c r="F12" s="18" t="s">
        <v>16</v>
      </c>
      <c r="G12" s="16"/>
      <c r="H12" s="16"/>
      <c r="I12" s="16"/>
      <c r="J12" s="42"/>
      <c r="K12" s="2">
        <f t="shared" si="2"/>
        <v>0</v>
      </c>
      <c r="L12" s="18" t="s">
        <v>16</v>
      </c>
      <c r="M12" s="3">
        <f t="shared" si="0"/>
        <v>0</v>
      </c>
      <c r="N12" s="3">
        <f t="shared" si="1"/>
        <v>1125</v>
      </c>
      <c r="O12" s="3">
        <f t="shared" si="3"/>
        <v>0</v>
      </c>
      <c r="P12" s="18" t="s">
        <v>16</v>
      </c>
      <c r="Q12" s="3"/>
      <c r="R12" s="3">
        <f>IF((E12-SUM(R4:R11))&gt;K12,K12,E12-SUM(R4:R11))</f>
        <v>0</v>
      </c>
      <c r="S12" s="18" t="s">
        <v>16</v>
      </c>
      <c r="T12" s="3"/>
      <c r="U12" s="3">
        <f>E12-SUM($R$4:R12)</f>
        <v>1125</v>
      </c>
      <c r="V12" s="18" t="s">
        <v>16</v>
      </c>
      <c r="W12" s="3">
        <f t="shared" si="4"/>
        <v>0</v>
      </c>
      <c r="X12" s="38">
        <f t="shared" si="5"/>
        <v>289.60000000000002</v>
      </c>
      <c r="Y12" s="3">
        <f t="shared" si="6"/>
        <v>0</v>
      </c>
      <c r="Z12" s="3">
        <f t="shared" si="7"/>
        <v>0</v>
      </c>
      <c r="AA12" s="3">
        <f t="shared" si="8"/>
        <v>289.60000000000002</v>
      </c>
      <c r="AB12" s="3">
        <f t="shared" si="9"/>
        <v>724</v>
      </c>
      <c r="AC12" s="18" t="s">
        <v>16</v>
      </c>
    </row>
    <row r="13" spans="2:29" ht="14.45" x14ac:dyDescent="0.3">
      <c r="B13" s="17" t="s">
        <v>9</v>
      </c>
      <c r="C13" s="38">
        <v>125</v>
      </c>
      <c r="D13" s="18" t="s">
        <v>17</v>
      </c>
      <c r="E13" s="1">
        <f>E12+C13</f>
        <v>1250</v>
      </c>
      <c r="F13" s="18" t="s">
        <v>17</v>
      </c>
      <c r="G13" s="16"/>
      <c r="H13" s="16"/>
      <c r="I13" s="16"/>
      <c r="J13" s="42"/>
      <c r="K13" s="2">
        <f t="shared" si="2"/>
        <v>0</v>
      </c>
      <c r="L13" s="18" t="s">
        <v>17</v>
      </c>
      <c r="M13" s="3">
        <f t="shared" si="0"/>
        <v>0</v>
      </c>
      <c r="N13" s="3">
        <f t="shared" si="1"/>
        <v>1250</v>
      </c>
      <c r="O13" s="3">
        <f t="shared" si="3"/>
        <v>0</v>
      </c>
      <c r="P13" s="18" t="s">
        <v>17</v>
      </c>
      <c r="Q13" s="3"/>
      <c r="R13" s="3">
        <f>IF((E13-SUM(R4:R12))&gt;K13,K13,E13-SUM(R4:R12))</f>
        <v>0</v>
      </c>
      <c r="S13" s="18" t="s">
        <v>17</v>
      </c>
      <c r="T13" s="3"/>
      <c r="U13" s="3">
        <f>E13-SUM($R$4:R13)</f>
        <v>1250</v>
      </c>
      <c r="V13" s="18" t="s">
        <v>17</v>
      </c>
      <c r="W13" s="3">
        <f t="shared" si="4"/>
        <v>0</v>
      </c>
      <c r="X13" s="38">
        <f t="shared" si="5"/>
        <v>289.60000000000002</v>
      </c>
      <c r="Y13" s="3">
        <f t="shared" si="6"/>
        <v>0</v>
      </c>
      <c r="Z13" s="3">
        <f t="shared" si="7"/>
        <v>0</v>
      </c>
      <c r="AA13" s="3">
        <f t="shared" si="8"/>
        <v>289.60000000000002</v>
      </c>
      <c r="AB13" s="3">
        <f t="shared" si="9"/>
        <v>724</v>
      </c>
      <c r="AC13" s="18" t="s">
        <v>17</v>
      </c>
    </row>
    <row r="14" spans="2:29" thickBot="1" x14ac:dyDescent="0.35">
      <c r="B14" s="17" t="s">
        <v>10</v>
      </c>
      <c r="C14" s="38">
        <v>125</v>
      </c>
      <c r="D14" s="18" t="s">
        <v>18</v>
      </c>
      <c r="E14" s="1">
        <f>E13+C14</f>
        <v>1375</v>
      </c>
      <c r="F14" s="18" t="s">
        <v>18</v>
      </c>
      <c r="G14" s="16"/>
      <c r="H14" s="16"/>
      <c r="I14" s="16"/>
      <c r="J14" s="42"/>
      <c r="K14" s="2">
        <f t="shared" si="2"/>
        <v>0</v>
      </c>
      <c r="L14" s="18" t="s">
        <v>18</v>
      </c>
      <c r="M14" s="3">
        <f t="shared" si="0"/>
        <v>0</v>
      </c>
      <c r="N14" s="23">
        <f t="shared" si="1"/>
        <v>1375</v>
      </c>
      <c r="O14" s="3">
        <f t="shared" si="3"/>
        <v>0</v>
      </c>
      <c r="P14" s="18" t="s">
        <v>18</v>
      </c>
      <c r="Q14" s="3"/>
      <c r="R14" s="3">
        <f>IF((E14-SUM(R4:R13))&gt;K14,K14,E14-SUM(R4:R13))</f>
        <v>0</v>
      </c>
      <c r="S14" s="18" t="s">
        <v>18</v>
      </c>
      <c r="T14" s="3"/>
      <c r="U14" s="3">
        <f>E14-SUM($R$4:R14)</f>
        <v>1375</v>
      </c>
      <c r="V14" s="18" t="s">
        <v>18</v>
      </c>
      <c r="W14" s="3">
        <f t="shared" si="4"/>
        <v>0</v>
      </c>
      <c r="X14" s="38">
        <f t="shared" si="5"/>
        <v>289.60000000000002</v>
      </c>
      <c r="Y14" s="3">
        <f t="shared" si="6"/>
        <v>0</v>
      </c>
      <c r="Z14" s="3">
        <f t="shared" si="7"/>
        <v>0</v>
      </c>
      <c r="AA14" s="3">
        <f t="shared" si="8"/>
        <v>289.60000000000002</v>
      </c>
      <c r="AB14" s="3">
        <f t="shared" si="9"/>
        <v>724</v>
      </c>
      <c r="AC14" s="18" t="s">
        <v>18</v>
      </c>
    </row>
    <row r="15" spans="2:29" thickBot="1" x14ac:dyDescent="0.35">
      <c r="B15" s="17" t="s">
        <v>11</v>
      </c>
      <c r="C15" s="38">
        <v>125</v>
      </c>
      <c r="D15" s="18" t="s">
        <v>19</v>
      </c>
      <c r="E15" s="1">
        <f>E14+C15</f>
        <v>1500</v>
      </c>
      <c r="F15" s="18" t="s">
        <v>19</v>
      </c>
      <c r="G15" s="16"/>
      <c r="H15" s="16"/>
      <c r="I15" s="16"/>
      <c r="J15" s="42"/>
      <c r="K15" s="2">
        <f t="shared" si="2"/>
        <v>0</v>
      </c>
      <c r="L15" s="18" t="s">
        <v>19</v>
      </c>
      <c r="M15" s="21">
        <f t="shared" si="0"/>
        <v>0</v>
      </c>
      <c r="N15" s="24">
        <f t="shared" si="1"/>
        <v>1500</v>
      </c>
      <c r="O15" s="22">
        <f t="shared" si="3"/>
        <v>0</v>
      </c>
      <c r="P15" s="18" t="s">
        <v>19</v>
      </c>
      <c r="Q15" s="21"/>
      <c r="R15" s="21">
        <f>IF((E15-SUM(R4:R14))&gt;K15,K15,E15-SUM(R4:R14))</f>
        <v>0</v>
      </c>
      <c r="S15" s="18" t="s">
        <v>19</v>
      </c>
      <c r="T15" s="3"/>
      <c r="U15" s="24">
        <f>E15-SUM($R$4:R15)</f>
        <v>1500</v>
      </c>
      <c r="V15" s="18" t="s">
        <v>19</v>
      </c>
      <c r="W15" s="3">
        <f t="shared" si="4"/>
        <v>0</v>
      </c>
      <c r="X15" s="38">
        <f t="shared" si="5"/>
        <v>289.60000000000002</v>
      </c>
      <c r="Y15" s="3">
        <f t="shared" si="6"/>
        <v>0</v>
      </c>
      <c r="Z15" s="3">
        <f t="shared" si="7"/>
        <v>0</v>
      </c>
      <c r="AA15" s="3">
        <f t="shared" si="8"/>
        <v>289.60000000000002</v>
      </c>
      <c r="AB15" s="3">
        <f t="shared" si="9"/>
        <v>724</v>
      </c>
      <c r="AC15" s="18" t="s">
        <v>19</v>
      </c>
    </row>
    <row r="16" spans="2:29" ht="18" customHeight="1" x14ac:dyDescent="0.3">
      <c r="C16" s="19" t="str">
        <f>"Summe: "&amp;C2&amp;" € + "&amp;SUM(C4:C15)&amp;" € = "&amp;SUM(C4:C15,C2)&amp;" €"</f>
        <v>Summe: 0 € + 1500 € = 1500 €</v>
      </c>
      <c r="G16" s="32">
        <f t="shared" ref="G16:J16" si="10">SUM(G4:G15)</f>
        <v>0</v>
      </c>
      <c r="H16" s="32">
        <f t="shared" si="10"/>
        <v>0</v>
      </c>
      <c r="I16" s="32">
        <f t="shared" si="10"/>
        <v>0</v>
      </c>
      <c r="J16" s="32">
        <f t="shared" si="10"/>
        <v>0</v>
      </c>
      <c r="K16" s="32">
        <f>SUM(K4:K15)</f>
        <v>0</v>
      </c>
      <c r="M16" s="32">
        <f>SUM(M4:M15)</f>
        <v>0</v>
      </c>
      <c r="N16" s="20"/>
      <c r="O16" s="32">
        <f>SUM(O4:O15)</f>
        <v>0</v>
      </c>
      <c r="Q16" s="32">
        <f>SUM(Q4:Q15)</f>
        <v>0</v>
      </c>
      <c r="R16" s="32">
        <f>SUM(R4:R15)</f>
        <v>0</v>
      </c>
      <c r="W16" s="32">
        <f t="shared" ref="W16:AB16" si="11">SUM(W4:W15)</f>
        <v>0</v>
      </c>
      <c r="X16" s="32">
        <f t="shared" si="11"/>
        <v>3475.1999999999994</v>
      </c>
      <c r="Y16" s="32">
        <f t="shared" si="11"/>
        <v>0</v>
      </c>
      <c r="Z16" s="32">
        <f t="shared" si="11"/>
        <v>0</v>
      </c>
      <c r="AA16" s="32">
        <f t="shared" si="11"/>
        <v>3475.1999999999994</v>
      </c>
      <c r="AB16" s="32">
        <f t="shared" si="11"/>
        <v>8688</v>
      </c>
    </row>
    <row r="17" spans="2:30" ht="11.1" customHeight="1" x14ac:dyDescent="0.25">
      <c r="C17" s="19"/>
      <c r="M17" s="20"/>
      <c r="N17" s="20"/>
      <c r="O17" s="20"/>
      <c r="Q17" s="20"/>
      <c r="R17" s="20"/>
    </row>
    <row r="18" spans="2:30" ht="21" customHeight="1" x14ac:dyDescent="0.25">
      <c r="B18" s="7"/>
      <c r="C18" s="8"/>
      <c r="D18" s="8"/>
      <c r="E18" s="9"/>
      <c r="F18" s="8"/>
      <c r="G18" s="10" t="s">
        <v>34</v>
      </c>
      <c r="H18" s="39"/>
      <c r="I18" s="8"/>
      <c r="J18" s="8"/>
      <c r="K18" s="8"/>
      <c r="L18" s="8"/>
      <c r="M18" s="8"/>
      <c r="N18" s="8"/>
      <c r="O18" s="8"/>
      <c r="P18" s="8"/>
      <c r="Q18" s="8"/>
      <c r="R18" s="72" t="s">
        <v>59</v>
      </c>
      <c r="S18" s="70"/>
      <c r="T18" s="70"/>
      <c r="U18" s="70"/>
      <c r="V18" s="70"/>
      <c r="W18" s="70"/>
      <c r="X18" s="70"/>
      <c r="Y18" s="73"/>
      <c r="Z18" s="79" t="s">
        <v>58</v>
      </c>
      <c r="AA18" s="80"/>
      <c r="AB18" s="80"/>
      <c r="AC18" s="80"/>
      <c r="AD18" s="83"/>
    </row>
    <row r="19" spans="2:30" ht="45" x14ac:dyDescent="0.25">
      <c r="C19" s="6" t="s">
        <v>35</v>
      </c>
      <c r="E19" s="35" t="s">
        <v>38</v>
      </c>
      <c r="G19" s="4" t="s">
        <v>20</v>
      </c>
      <c r="H19" s="37" t="s">
        <v>22</v>
      </c>
      <c r="I19" s="4" t="s">
        <v>23</v>
      </c>
      <c r="J19" s="4" t="s">
        <v>41</v>
      </c>
      <c r="K19" s="4" t="s">
        <v>21</v>
      </c>
      <c r="M19" s="51" t="s">
        <v>57</v>
      </c>
      <c r="N19" s="34" t="s">
        <v>24</v>
      </c>
      <c r="O19" s="47" t="s">
        <v>26</v>
      </c>
      <c r="Q19" s="27" t="s">
        <v>30</v>
      </c>
      <c r="R19" s="74"/>
      <c r="S19" s="71"/>
      <c r="T19" s="71"/>
      <c r="U19" s="71"/>
      <c r="V19" s="71"/>
      <c r="W19" s="71"/>
      <c r="X19" s="71"/>
      <c r="Y19" s="75"/>
      <c r="Z19" s="81"/>
      <c r="AA19" s="82"/>
      <c r="AB19" s="82"/>
      <c r="AC19" s="82"/>
      <c r="AD19" s="84"/>
    </row>
    <row r="20" spans="2:30" x14ac:dyDescent="0.25">
      <c r="B20" s="17" t="s">
        <v>0</v>
      </c>
      <c r="C20" s="57">
        <v>1612</v>
      </c>
      <c r="D20" s="18" t="s">
        <v>12</v>
      </c>
      <c r="E20" s="25" t="s">
        <v>29</v>
      </c>
      <c r="F20" s="18" t="s">
        <v>12</v>
      </c>
      <c r="G20" s="16"/>
      <c r="H20" s="16"/>
      <c r="I20" s="16"/>
      <c r="J20" s="16"/>
      <c r="K20" s="2">
        <f>SUM(G20:J20)</f>
        <v>0</v>
      </c>
      <c r="L20" s="18" t="s">
        <v>12</v>
      </c>
      <c r="M20" s="3">
        <f>IF(K20&lt;$C$20,K20*Q20,$C$20*Q20)</f>
        <v>0</v>
      </c>
      <c r="N20" s="62">
        <f>IF(Q31=1,C20-M32,0)</f>
        <v>1612</v>
      </c>
      <c r="O20" s="3">
        <f>K20-M20</f>
        <v>0</v>
      </c>
      <c r="P20" s="18" t="s">
        <v>12</v>
      </c>
      <c r="Q20" s="28">
        <f>IF(E20="x",1,0)</f>
        <v>1</v>
      </c>
      <c r="R20" s="74"/>
      <c r="S20" s="71"/>
      <c r="T20" s="71"/>
      <c r="U20" s="71"/>
      <c r="V20" s="71"/>
      <c r="W20" s="71"/>
      <c r="X20" s="71"/>
      <c r="Y20" s="75"/>
      <c r="Z20" s="81"/>
      <c r="AA20" s="82"/>
      <c r="AB20" s="82"/>
      <c r="AC20" s="82"/>
      <c r="AD20" s="84"/>
    </row>
    <row r="21" spans="2:30" x14ac:dyDescent="0.25">
      <c r="B21" s="17" t="s">
        <v>1</v>
      </c>
      <c r="C21" s="58"/>
      <c r="D21" s="18" t="s">
        <v>13</v>
      </c>
      <c r="E21" s="25"/>
      <c r="F21" s="18" t="s">
        <v>13</v>
      </c>
      <c r="G21" s="16"/>
      <c r="H21" s="16"/>
      <c r="I21" s="16"/>
      <c r="J21" s="16"/>
      <c r="K21" s="2">
        <f t="shared" ref="K21:K31" si="12">SUM(G21:J21)</f>
        <v>0</v>
      </c>
      <c r="L21" s="18" t="s">
        <v>13</v>
      </c>
      <c r="M21" s="3">
        <f>IF(K21&lt;($C$20-SUM($M$20:M20)),K21*Q21,($C$20-SUM($M$20:M20))*Q21)</f>
        <v>0</v>
      </c>
      <c r="N21" s="63"/>
      <c r="O21" s="3">
        <f t="shared" ref="O21:O31" si="13">K21-M21</f>
        <v>0</v>
      </c>
      <c r="P21" s="18" t="s">
        <v>13</v>
      </c>
      <c r="Q21" s="28">
        <f>IF(Q20=1,1,IF(E21="x",1,0))</f>
        <v>1</v>
      </c>
      <c r="R21" s="74"/>
      <c r="S21" s="71"/>
      <c r="T21" s="71"/>
      <c r="U21" s="71"/>
      <c r="V21" s="71"/>
      <c r="W21" s="71"/>
      <c r="X21" s="71"/>
      <c r="Y21" s="75"/>
      <c r="Z21" s="81"/>
      <c r="AA21" s="82"/>
      <c r="AB21" s="82"/>
      <c r="AC21" s="82"/>
      <c r="AD21" s="84"/>
    </row>
    <row r="22" spans="2:30" x14ac:dyDescent="0.25">
      <c r="B22" s="17" t="s">
        <v>2</v>
      </c>
      <c r="C22" s="58"/>
      <c r="D22" s="18" t="s">
        <v>2</v>
      </c>
      <c r="E22" s="25"/>
      <c r="F22" s="18" t="s">
        <v>2</v>
      </c>
      <c r="G22" s="16"/>
      <c r="H22" s="16"/>
      <c r="I22" s="16"/>
      <c r="J22" s="16"/>
      <c r="K22" s="2">
        <f t="shared" si="12"/>
        <v>0</v>
      </c>
      <c r="L22" s="18" t="s">
        <v>2</v>
      </c>
      <c r="M22" s="3">
        <f>IF(K22&lt;($C$20-SUM($M$20:M21)),K22*Q22,($C$20-SUM($M$20:M21))*Q22)</f>
        <v>0</v>
      </c>
      <c r="N22" s="63"/>
      <c r="O22" s="3">
        <f t="shared" si="13"/>
        <v>0</v>
      </c>
      <c r="P22" s="18" t="s">
        <v>2</v>
      </c>
      <c r="Q22" s="28">
        <f t="shared" ref="Q22:Q31" si="14">IF(Q21=1,1,IF(E22="x",1,0))</f>
        <v>1</v>
      </c>
      <c r="R22" s="74"/>
      <c r="S22" s="71"/>
      <c r="T22" s="71"/>
      <c r="U22" s="71"/>
      <c r="V22" s="71"/>
      <c r="W22" s="71"/>
      <c r="X22" s="71"/>
      <c r="Y22" s="75"/>
      <c r="Z22" s="81"/>
      <c r="AA22" s="82"/>
      <c r="AB22" s="82"/>
      <c r="AC22" s="82"/>
      <c r="AD22" s="84"/>
    </row>
    <row r="23" spans="2:30" x14ac:dyDescent="0.25">
      <c r="B23" s="17" t="s">
        <v>3</v>
      </c>
      <c r="C23" s="58"/>
      <c r="D23" s="18" t="s">
        <v>14</v>
      </c>
      <c r="E23" s="25"/>
      <c r="F23" s="18" t="s">
        <v>14</v>
      </c>
      <c r="G23" s="16"/>
      <c r="H23" s="16"/>
      <c r="I23" s="16"/>
      <c r="J23" s="16"/>
      <c r="K23" s="2">
        <f t="shared" si="12"/>
        <v>0</v>
      </c>
      <c r="L23" s="18" t="s">
        <v>14</v>
      </c>
      <c r="M23" s="3">
        <f>IF(K23&lt;($C$20-SUM($M$20:M22)),K23*Q23,($C$20-SUM($M$20:M22))*Q23)</f>
        <v>0</v>
      </c>
      <c r="N23" s="63"/>
      <c r="O23" s="3">
        <f t="shared" si="13"/>
        <v>0</v>
      </c>
      <c r="P23" s="18" t="s">
        <v>14</v>
      </c>
      <c r="Q23" s="28">
        <f t="shared" si="14"/>
        <v>1</v>
      </c>
      <c r="R23" s="74"/>
      <c r="S23" s="71"/>
      <c r="T23" s="71"/>
      <c r="U23" s="71"/>
      <c r="V23" s="71"/>
      <c r="W23" s="71"/>
      <c r="X23" s="71"/>
      <c r="Y23" s="75"/>
      <c r="Z23" s="81"/>
      <c r="AA23" s="82"/>
      <c r="AB23" s="82"/>
      <c r="AC23" s="82"/>
      <c r="AD23" s="84"/>
    </row>
    <row r="24" spans="2:30" x14ac:dyDescent="0.25">
      <c r="B24" s="17" t="s">
        <v>4</v>
      </c>
      <c r="C24" s="58"/>
      <c r="D24" s="18" t="s">
        <v>4</v>
      </c>
      <c r="E24" s="25"/>
      <c r="F24" s="18" t="s">
        <v>4</v>
      </c>
      <c r="G24" s="16"/>
      <c r="H24" s="16"/>
      <c r="I24" s="16"/>
      <c r="J24" s="16"/>
      <c r="K24" s="2">
        <f t="shared" si="12"/>
        <v>0</v>
      </c>
      <c r="L24" s="18" t="s">
        <v>4</v>
      </c>
      <c r="M24" s="3">
        <f>IF(K24&lt;($C$20-SUM($M$20:M23)),K24*Q24,($C$20-SUM($M$20:M23))*Q24)</f>
        <v>0</v>
      </c>
      <c r="N24" s="63"/>
      <c r="O24" s="3">
        <f t="shared" si="13"/>
        <v>0</v>
      </c>
      <c r="P24" s="18" t="s">
        <v>4</v>
      </c>
      <c r="Q24" s="28">
        <f t="shared" si="14"/>
        <v>1</v>
      </c>
      <c r="R24" s="74"/>
      <c r="S24" s="71"/>
      <c r="T24" s="71"/>
      <c r="U24" s="71"/>
      <c r="V24" s="71"/>
      <c r="W24" s="71"/>
      <c r="X24" s="71"/>
      <c r="Y24" s="75"/>
      <c r="Z24" s="81"/>
      <c r="AA24" s="82"/>
      <c r="AB24" s="82"/>
      <c r="AC24" s="82"/>
      <c r="AD24" s="84"/>
    </row>
    <row r="25" spans="2:30" ht="14.85" customHeight="1" x14ac:dyDescent="0.25">
      <c r="B25" s="17" t="s">
        <v>5</v>
      </c>
      <c r="C25" s="58"/>
      <c r="D25" s="18" t="s">
        <v>5</v>
      </c>
      <c r="E25" s="25"/>
      <c r="F25" s="18" t="s">
        <v>5</v>
      </c>
      <c r="G25" s="16"/>
      <c r="H25" s="16"/>
      <c r="I25" s="16"/>
      <c r="J25" s="16"/>
      <c r="K25" s="2">
        <f t="shared" si="12"/>
        <v>0</v>
      </c>
      <c r="L25" s="18" t="s">
        <v>5</v>
      </c>
      <c r="M25" s="3">
        <f>IF(K25&lt;($C$20-SUM($M$20:M24)),K25*Q25,($C$20-SUM($M$20:M24))*Q25)</f>
        <v>0</v>
      </c>
      <c r="N25" s="63"/>
      <c r="O25" s="3">
        <f t="shared" si="13"/>
        <v>0</v>
      </c>
      <c r="P25" s="18" t="s">
        <v>5</v>
      </c>
      <c r="Q25" s="28">
        <f t="shared" si="14"/>
        <v>1</v>
      </c>
      <c r="R25" s="74"/>
      <c r="S25" s="71"/>
      <c r="T25" s="71"/>
      <c r="U25" s="71"/>
      <c r="V25" s="71"/>
      <c r="W25" s="71"/>
      <c r="X25" s="71"/>
      <c r="Y25" s="75"/>
      <c r="Z25" s="81"/>
      <c r="AA25" s="82"/>
      <c r="AB25" s="82"/>
      <c r="AC25" s="82"/>
      <c r="AD25" s="84"/>
    </row>
    <row r="26" spans="2:30" x14ac:dyDescent="0.25">
      <c r="B26" s="17" t="s">
        <v>6</v>
      </c>
      <c r="C26" s="58"/>
      <c r="D26" s="18" t="s">
        <v>6</v>
      </c>
      <c r="E26" s="25"/>
      <c r="F26" s="18" t="s">
        <v>6</v>
      </c>
      <c r="G26" s="16"/>
      <c r="H26" s="16"/>
      <c r="I26" s="16"/>
      <c r="J26" s="16"/>
      <c r="K26" s="2">
        <f t="shared" si="12"/>
        <v>0</v>
      </c>
      <c r="L26" s="18" t="s">
        <v>6</v>
      </c>
      <c r="M26" s="3">
        <f>IF(K26&lt;($C$20-SUM($M$20:M25)),K26*Q26,($C$20-SUM($M$20:M25))*Q26)</f>
        <v>0</v>
      </c>
      <c r="N26" s="63"/>
      <c r="O26" s="3">
        <f t="shared" si="13"/>
        <v>0</v>
      </c>
      <c r="P26" s="18" t="s">
        <v>6</v>
      </c>
      <c r="Q26" s="28">
        <f t="shared" si="14"/>
        <v>1</v>
      </c>
      <c r="R26" s="74"/>
      <c r="S26" s="71"/>
      <c r="T26" s="71"/>
      <c r="U26" s="71"/>
      <c r="V26" s="71"/>
      <c r="W26" s="71"/>
      <c r="X26" s="71"/>
      <c r="Y26" s="75"/>
      <c r="Z26" s="81"/>
      <c r="AA26" s="82"/>
      <c r="AB26" s="82"/>
      <c r="AC26" s="82"/>
      <c r="AD26" s="84"/>
    </row>
    <row r="27" spans="2:30" x14ac:dyDescent="0.25">
      <c r="B27" s="17" t="s">
        <v>7</v>
      </c>
      <c r="C27" s="58"/>
      <c r="D27" s="18" t="s">
        <v>15</v>
      </c>
      <c r="E27" s="25"/>
      <c r="F27" s="18" t="s">
        <v>15</v>
      </c>
      <c r="G27" s="16"/>
      <c r="H27" s="16"/>
      <c r="I27" s="16"/>
      <c r="J27" s="16"/>
      <c r="K27" s="2">
        <f t="shared" si="12"/>
        <v>0</v>
      </c>
      <c r="L27" s="18" t="s">
        <v>15</v>
      </c>
      <c r="M27" s="3">
        <f>IF(K27&lt;($C$20-SUM($M$20:M26)),K27*Q27,($C$20-SUM($M$20:M26))*Q27)</f>
        <v>0</v>
      </c>
      <c r="N27" s="63"/>
      <c r="O27" s="3">
        <f t="shared" si="13"/>
        <v>0</v>
      </c>
      <c r="P27" s="18" t="s">
        <v>15</v>
      </c>
      <c r="Q27" s="28">
        <f t="shared" si="14"/>
        <v>1</v>
      </c>
      <c r="R27" s="74"/>
      <c r="S27" s="71"/>
      <c r="T27" s="71"/>
      <c r="U27" s="71"/>
      <c r="V27" s="71"/>
      <c r="W27" s="71"/>
      <c r="X27" s="71"/>
      <c r="Y27" s="75"/>
      <c r="Z27" s="81"/>
      <c r="AA27" s="82"/>
      <c r="AB27" s="82"/>
      <c r="AC27" s="82"/>
      <c r="AD27" s="84"/>
    </row>
    <row r="28" spans="2:30" x14ac:dyDescent="0.25">
      <c r="B28" s="17" t="s">
        <v>8</v>
      </c>
      <c r="C28" s="58"/>
      <c r="D28" s="18" t="s">
        <v>16</v>
      </c>
      <c r="E28" s="25"/>
      <c r="F28" s="18" t="s">
        <v>16</v>
      </c>
      <c r="G28" s="16"/>
      <c r="H28" s="16"/>
      <c r="I28" s="16"/>
      <c r="J28" s="16"/>
      <c r="K28" s="2">
        <f t="shared" si="12"/>
        <v>0</v>
      </c>
      <c r="L28" s="18" t="s">
        <v>16</v>
      </c>
      <c r="M28" s="3">
        <f>IF(K28&lt;($C$20-SUM($M$20:M27)),K28*Q28,($C$20-SUM($M$20:M27))*Q28)</f>
        <v>0</v>
      </c>
      <c r="N28" s="63"/>
      <c r="O28" s="3">
        <f t="shared" si="13"/>
        <v>0</v>
      </c>
      <c r="P28" s="18" t="s">
        <v>16</v>
      </c>
      <c r="Q28" s="28">
        <f t="shared" si="14"/>
        <v>1</v>
      </c>
      <c r="R28" s="74"/>
      <c r="S28" s="71"/>
      <c r="T28" s="71"/>
      <c r="U28" s="71"/>
      <c r="V28" s="71"/>
      <c r="W28" s="71"/>
      <c r="X28" s="71"/>
      <c r="Y28" s="75"/>
      <c r="Z28" s="81"/>
      <c r="AA28" s="82"/>
      <c r="AB28" s="82"/>
      <c r="AC28" s="82"/>
      <c r="AD28" s="84"/>
    </row>
    <row r="29" spans="2:30" x14ac:dyDescent="0.25">
      <c r="B29" s="17" t="s">
        <v>9</v>
      </c>
      <c r="C29" s="58"/>
      <c r="D29" s="18" t="s">
        <v>17</v>
      </c>
      <c r="E29" s="25"/>
      <c r="F29" s="18" t="s">
        <v>17</v>
      </c>
      <c r="G29" s="16"/>
      <c r="H29" s="16"/>
      <c r="I29" s="16"/>
      <c r="J29" s="16"/>
      <c r="K29" s="2">
        <f t="shared" si="12"/>
        <v>0</v>
      </c>
      <c r="L29" s="18" t="s">
        <v>17</v>
      </c>
      <c r="M29" s="3">
        <f>IF(K29&lt;($C$20-SUM($M$20:M28)),K29*Q29,($C$20-SUM($M$20:M28))*Q29)</f>
        <v>0</v>
      </c>
      <c r="N29" s="63"/>
      <c r="O29" s="3">
        <f t="shared" si="13"/>
        <v>0</v>
      </c>
      <c r="P29" s="18" t="s">
        <v>17</v>
      </c>
      <c r="Q29" s="28">
        <f t="shared" si="14"/>
        <v>1</v>
      </c>
      <c r="R29" s="74"/>
      <c r="S29" s="71"/>
      <c r="T29" s="71"/>
      <c r="U29" s="71"/>
      <c r="V29" s="71"/>
      <c r="W29" s="71"/>
      <c r="X29" s="71"/>
      <c r="Y29" s="75"/>
      <c r="Z29" s="81"/>
      <c r="AA29" s="82"/>
      <c r="AB29" s="82"/>
      <c r="AC29" s="82"/>
      <c r="AD29" s="84"/>
    </row>
    <row r="30" spans="2:30" x14ac:dyDescent="0.25">
      <c r="B30" s="17" t="s">
        <v>10</v>
      </c>
      <c r="C30" s="58"/>
      <c r="D30" s="18" t="s">
        <v>18</v>
      </c>
      <c r="E30" s="25"/>
      <c r="F30" s="18" t="s">
        <v>18</v>
      </c>
      <c r="G30" s="16"/>
      <c r="H30" s="16"/>
      <c r="I30" s="16"/>
      <c r="J30" s="16"/>
      <c r="K30" s="2">
        <f t="shared" si="12"/>
        <v>0</v>
      </c>
      <c r="L30" s="18" t="s">
        <v>18</v>
      </c>
      <c r="M30" s="3">
        <f>IF(K30&lt;($C$20-SUM($M$20:M29)),K30*Q30,($C$20-SUM($M$20:M29))*Q30)</f>
        <v>0</v>
      </c>
      <c r="N30" s="63"/>
      <c r="O30" s="3">
        <f t="shared" si="13"/>
        <v>0</v>
      </c>
      <c r="P30" s="18" t="s">
        <v>18</v>
      </c>
      <c r="Q30" s="28">
        <f t="shared" si="14"/>
        <v>1</v>
      </c>
      <c r="R30" s="74"/>
      <c r="S30" s="71"/>
      <c r="T30" s="71"/>
      <c r="U30" s="71"/>
      <c r="V30" s="71"/>
      <c r="W30" s="71"/>
      <c r="X30" s="71"/>
      <c r="Y30" s="75"/>
      <c r="Z30" s="81"/>
      <c r="AA30" s="82"/>
      <c r="AB30" s="82"/>
      <c r="AC30" s="82"/>
      <c r="AD30" s="84"/>
    </row>
    <row r="31" spans="2:30" x14ac:dyDescent="0.25">
      <c r="B31" s="17" t="s">
        <v>11</v>
      </c>
      <c r="C31" s="59"/>
      <c r="D31" s="18" t="s">
        <v>19</v>
      </c>
      <c r="E31" s="25"/>
      <c r="F31" s="18" t="s">
        <v>19</v>
      </c>
      <c r="G31" s="16"/>
      <c r="H31" s="16"/>
      <c r="I31" s="16"/>
      <c r="J31" s="16"/>
      <c r="K31" s="2">
        <f t="shared" si="12"/>
        <v>0</v>
      </c>
      <c r="L31" s="18" t="s">
        <v>19</v>
      </c>
      <c r="M31" s="21">
        <f>IF(K31&lt;($C$20-SUM($M$20:M30)),K31*Q31,($C$20-SUM($M$20:M30))*Q31)</f>
        <v>0</v>
      </c>
      <c r="N31" s="64"/>
      <c r="O31" s="22">
        <f t="shared" si="13"/>
        <v>0</v>
      </c>
      <c r="P31" s="18" t="s">
        <v>19</v>
      </c>
      <c r="Q31" s="28">
        <f t="shared" si="14"/>
        <v>1</v>
      </c>
      <c r="R31" s="74"/>
      <c r="S31" s="71"/>
      <c r="T31" s="71"/>
      <c r="U31" s="71"/>
      <c r="V31" s="71"/>
      <c r="W31" s="71"/>
      <c r="X31" s="71"/>
      <c r="Y31" s="75"/>
      <c r="Z31" s="81"/>
      <c r="AA31" s="82"/>
      <c r="AB31" s="82"/>
      <c r="AC31" s="82"/>
      <c r="AD31" s="84"/>
    </row>
    <row r="32" spans="2:30" x14ac:dyDescent="0.25">
      <c r="G32" s="32">
        <f t="shared" ref="G32:J32" si="15">SUM(G20:G31)</f>
        <v>0</v>
      </c>
      <c r="H32" s="32">
        <f t="shared" si="15"/>
        <v>0</v>
      </c>
      <c r="I32" s="32">
        <f t="shared" si="15"/>
        <v>0</v>
      </c>
      <c r="J32" s="32">
        <f t="shared" si="15"/>
        <v>0</v>
      </c>
      <c r="K32" s="32">
        <f>SUM(K20:K31)</f>
        <v>0</v>
      </c>
      <c r="M32" s="32">
        <f>SUM(M20:M31)</f>
        <v>0</v>
      </c>
      <c r="O32" s="32">
        <f>SUM(O20:O31)</f>
        <v>0</v>
      </c>
      <c r="R32" s="74"/>
      <c r="S32" s="71"/>
      <c r="T32" s="71"/>
      <c r="U32" s="71"/>
      <c r="V32" s="71"/>
      <c r="W32" s="71"/>
      <c r="X32" s="71"/>
      <c r="Y32" s="75"/>
      <c r="Z32" s="81"/>
      <c r="AA32" s="82"/>
      <c r="AB32" s="82"/>
      <c r="AC32" s="82"/>
      <c r="AD32" s="84"/>
    </row>
    <row r="33" spans="2:30" ht="16.5" customHeight="1" x14ac:dyDescent="0.25">
      <c r="B33" s="30" t="s">
        <v>36</v>
      </c>
      <c r="N33" s="29"/>
      <c r="O33" s="29"/>
      <c r="P33" s="29"/>
      <c r="Q33" s="31"/>
      <c r="R33" s="74"/>
      <c r="S33" s="71"/>
      <c r="T33" s="71"/>
      <c r="U33" s="71"/>
      <c r="V33" s="71"/>
      <c r="W33" s="71"/>
      <c r="X33" s="71"/>
      <c r="Y33" s="75"/>
      <c r="Z33" s="81"/>
      <c r="AA33" s="82"/>
      <c r="AB33" s="82"/>
      <c r="AC33" s="82"/>
      <c r="AD33" s="84"/>
    </row>
    <row r="34" spans="2:30" ht="145.5" customHeight="1" x14ac:dyDescent="0.25">
      <c r="B34" s="69" t="s">
        <v>40</v>
      </c>
      <c r="C34" s="69"/>
      <c r="D34" s="69"/>
      <c r="E34" s="69"/>
      <c r="F34" s="69"/>
      <c r="G34" s="69"/>
      <c r="H34" s="69"/>
      <c r="I34" s="69"/>
      <c r="J34" s="69"/>
      <c r="K34" s="69"/>
      <c r="L34" s="69"/>
      <c r="M34" s="69"/>
      <c r="N34" s="52"/>
      <c r="O34" s="52"/>
      <c r="R34" s="74"/>
      <c r="S34" s="71"/>
      <c r="T34" s="71"/>
      <c r="U34" s="71"/>
      <c r="V34" s="71"/>
      <c r="W34" s="71"/>
      <c r="X34" s="71"/>
      <c r="Y34" s="75"/>
      <c r="Z34" s="81"/>
      <c r="AA34" s="82"/>
      <c r="AB34" s="82"/>
      <c r="AC34" s="82"/>
      <c r="AD34" s="84"/>
    </row>
    <row r="35" spans="2:30" x14ac:dyDescent="0.25">
      <c r="R35" s="74"/>
      <c r="S35" s="71"/>
      <c r="T35" s="71"/>
      <c r="U35" s="71"/>
      <c r="V35" s="71"/>
      <c r="W35" s="71"/>
      <c r="X35" s="71"/>
      <c r="Y35" s="75"/>
      <c r="Z35" s="81"/>
      <c r="AA35" s="82"/>
      <c r="AB35" s="82"/>
      <c r="AC35" s="82"/>
      <c r="AD35" s="84"/>
    </row>
    <row r="36" spans="2:30" x14ac:dyDescent="0.25">
      <c r="R36" s="74"/>
      <c r="S36" s="71"/>
      <c r="T36" s="71"/>
      <c r="U36" s="71"/>
      <c r="V36" s="71"/>
      <c r="W36" s="71"/>
      <c r="X36" s="71"/>
      <c r="Y36" s="75"/>
      <c r="Z36" s="81"/>
      <c r="AA36" s="82"/>
      <c r="AB36" s="82"/>
      <c r="AC36" s="82"/>
      <c r="AD36" s="84"/>
    </row>
    <row r="37" spans="2:30" x14ac:dyDescent="0.25">
      <c r="R37" s="74"/>
      <c r="S37" s="71"/>
      <c r="T37" s="71"/>
      <c r="U37" s="71"/>
      <c r="V37" s="71"/>
      <c r="W37" s="71"/>
      <c r="X37" s="71"/>
      <c r="Y37" s="75"/>
      <c r="Z37" s="81"/>
      <c r="AA37" s="82"/>
      <c r="AB37" s="82"/>
      <c r="AC37" s="82"/>
      <c r="AD37" s="84"/>
    </row>
    <row r="38" spans="2:30" x14ac:dyDescent="0.25">
      <c r="R38" s="74"/>
      <c r="S38" s="71"/>
      <c r="T38" s="71"/>
      <c r="U38" s="71"/>
      <c r="V38" s="71"/>
      <c r="W38" s="71"/>
      <c r="X38" s="71"/>
      <c r="Y38" s="75"/>
      <c r="Z38" s="85"/>
      <c r="AA38" s="86"/>
      <c r="AB38" s="86"/>
      <c r="AC38" s="86"/>
      <c r="AD38" s="87"/>
    </row>
    <row r="39" spans="2:30" x14ac:dyDescent="0.25">
      <c r="R39" s="74"/>
      <c r="S39" s="71"/>
      <c r="T39" s="71"/>
      <c r="U39" s="71"/>
      <c r="V39" s="71"/>
      <c r="W39" s="71"/>
      <c r="X39" s="71"/>
      <c r="Y39" s="75"/>
    </row>
    <row r="40" spans="2:30" x14ac:dyDescent="0.25">
      <c r="R40" s="74"/>
      <c r="S40" s="71"/>
      <c r="T40" s="71"/>
      <c r="U40" s="71"/>
      <c r="V40" s="71"/>
      <c r="W40" s="71"/>
      <c r="X40" s="71"/>
      <c r="Y40" s="75"/>
    </row>
    <row r="41" spans="2:30" x14ac:dyDescent="0.25">
      <c r="R41" s="74"/>
      <c r="S41" s="71"/>
      <c r="T41" s="71"/>
      <c r="U41" s="71"/>
      <c r="V41" s="71"/>
      <c r="W41" s="71"/>
      <c r="X41" s="71"/>
      <c r="Y41" s="75"/>
    </row>
    <row r="42" spans="2:30" x14ac:dyDescent="0.25">
      <c r="R42" s="74"/>
      <c r="S42" s="71"/>
      <c r="T42" s="71"/>
      <c r="U42" s="71"/>
      <c r="V42" s="71"/>
      <c r="W42" s="71"/>
      <c r="X42" s="71"/>
      <c r="Y42" s="75"/>
    </row>
    <row r="43" spans="2:30" x14ac:dyDescent="0.25">
      <c r="R43" s="74"/>
      <c r="S43" s="71"/>
      <c r="T43" s="71"/>
      <c r="U43" s="71"/>
      <c r="V43" s="71"/>
      <c r="W43" s="71"/>
      <c r="X43" s="71"/>
      <c r="Y43" s="75"/>
    </row>
    <row r="44" spans="2:30" x14ac:dyDescent="0.25">
      <c r="R44" s="74"/>
      <c r="S44" s="71"/>
      <c r="T44" s="71"/>
      <c r="U44" s="71"/>
      <c r="V44" s="71"/>
      <c r="W44" s="71"/>
      <c r="X44" s="71"/>
      <c r="Y44" s="75"/>
    </row>
    <row r="45" spans="2:30" x14ac:dyDescent="0.25">
      <c r="R45" s="74"/>
      <c r="S45" s="71"/>
      <c r="T45" s="71"/>
      <c r="U45" s="71"/>
      <c r="V45" s="71"/>
      <c r="W45" s="71"/>
      <c r="X45" s="71"/>
      <c r="Y45" s="75"/>
    </row>
    <row r="46" spans="2:30" x14ac:dyDescent="0.25">
      <c r="R46" s="74"/>
      <c r="S46" s="71"/>
      <c r="T46" s="71"/>
      <c r="U46" s="71"/>
      <c r="V46" s="71"/>
      <c r="W46" s="71"/>
      <c r="X46" s="71"/>
      <c r="Y46" s="75"/>
    </row>
    <row r="47" spans="2:30" x14ac:dyDescent="0.25">
      <c r="R47" s="74"/>
      <c r="S47" s="71"/>
      <c r="T47" s="71"/>
      <c r="U47" s="71"/>
      <c r="V47" s="71"/>
      <c r="W47" s="71"/>
      <c r="X47" s="71"/>
      <c r="Y47" s="75"/>
    </row>
    <row r="48" spans="2:30" x14ac:dyDescent="0.25">
      <c r="R48" s="74"/>
      <c r="S48" s="71"/>
      <c r="T48" s="71"/>
      <c r="U48" s="71"/>
      <c r="V48" s="71"/>
      <c r="W48" s="71"/>
      <c r="X48" s="71"/>
      <c r="Y48" s="75"/>
    </row>
    <row r="49" spans="18:25" x14ac:dyDescent="0.25">
      <c r="R49" s="74"/>
      <c r="S49" s="71"/>
      <c r="T49" s="71"/>
      <c r="U49" s="71"/>
      <c r="V49" s="71"/>
      <c r="W49" s="71"/>
      <c r="X49" s="71"/>
      <c r="Y49" s="75"/>
    </row>
    <row r="50" spans="18:25" x14ac:dyDescent="0.25">
      <c r="R50" s="76"/>
      <c r="S50" s="77"/>
      <c r="T50" s="77"/>
      <c r="U50" s="77"/>
      <c r="V50" s="77"/>
      <c r="W50" s="77"/>
      <c r="X50" s="77"/>
      <c r="Y50" s="78"/>
    </row>
  </sheetData>
  <sheetProtection sheet="1" objects="1" scenarios="1" selectLockedCells="1"/>
  <mergeCells count="12">
    <mergeCell ref="B34:M34"/>
    <mergeCell ref="R18:Y50"/>
    <mergeCell ref="Z18:AD38"/>
    <mergeCell ref="C20:C31"/>
    <mergeCell ref="E2:E3"/>
    <mergeCell ref="N20:N31"/>
    <mergeCell ref="M2:M3"/>
    <mergeCell ref="N2:N3"/>
    <mergeCell ref="W1:AB1"/>
    <mergeCell ref="O2:O3"/>
    <mergeCell ref="T2:U2"/>
    <mergeCell ref="Q2:R2"/>
  </mergeCells>
  <conditionalFormatting sqref="Q20:Q31">
    <cfRule type="cellIs" dxfId="7" priority="8" operator="equal">
      <formula>1</formula>
    </cfRule>
  </conditionalFormatting>
  <conditionalFormatting sqref="O4:O15">
    <cfRule type="cellIs" dxfId="6" priority="7" operator="greaterThan">
      <formula>0</formula>
    </cfRule>
  </conditionalFormatting>
  <conditionalFormatting sqref="Y4:Y15">
    <cfRule type="cellIs" dxfId="5" priority="6" operator="greaterThan">
      <formula>0</formula>
    </cfRule>
  </conditionalFormatting>
  <conditionalFormatting sqref="Z4:Z15">
    <cfRule type="cellIs" dxfId="4" priority="5" operator="greaterThan">
      <formula>0</formula>
    </cfRule>
  </conditionalFormatting>
  <conditionalFormatting sqref="M4:M15">
    <cfRule type="cellIs" dxfId="3" priority="4" operator="greaterThan">
      <formula>0</formula>
    </cfRule>
  </conditionalFormatting>
  <conditionalFormatting sqref="Q4:R15">
    <cfRule type="cellIs" dxfId="2" priority="3" operator="greaterThan">
      <formula>0</formula>
    </cfRule>
  </conditionalFormatting>
  <conditionalFormatting sqref="M20:M31">
    <cfRule type="cellIs" dxfId="1" priority="2" operator="greaterThan">
      <formula>0</formula>
    </cfRule>
  </conditionalFormatting>
  <conditionalFormatting sqref="O20:O31">
    <cfRule type="cellIs" dxfId="0" priority="1" operator="greaterThan">
      <formula>0</formula>
    </cfRule>
  </conditionalFormatting>
  <dataValidations count="4">
    <dataValidation type="decimal" allowBlank="1" showInputMessage="1" showErrorMessage="1" prompt="Bitte 1.612 €, 2.418 € oder noch verfügbare Leistung eintragen!" sqref="C20:C31">
      <formula1>0</formula1>
      <formula2>2418</formula2>
    </dataValidation>
    <dataValidation type="decimal" allowBlank="1" showInputMessage="1" showErrorMessage="1" prompt="Bitte für jeden Monat 125 € eintragen oder noch verfügbare Leistung!" sqref="C4:C15">
      <formula1>0</formula1>
      <formula2>125</formula2>
    </dataValidation>
    <dataValidation type="list" allowBlank="1" showInputMessage="1" showErrorMessage="1" prompt="Bitte im Januar oder im Monat der Gewährung ein &quot;x&quot; eintragen." sqref="E20:E31">
      <formula1>"x"</formula1>
    </dataValidation>
    <dataValidation type="list" allowBlank="1" showInputMessage="1" showErrorMessage="1" error="falscher Wert" prompt="Bitte Pflegegrad 1, 2, 3, 4 oder 5 angeben!" sqref="X2">
      <formula1>"0,1,2,3,4,5"</formula1>
    </dataValidation>
  </dataValidations>
  <hyperlinks>
    <hyperlink ref="B34" r:id="rId1"/>
  </hyperlinks>
  <pageMargins left="0.23622047244094491" right="0.23622047244094491" top="0.74803149606299213" bottom="0.74803149606299213" header="0.31496062992125984" footer="0.31496062992125984"/>
  <pageSetup paperSize="9" scale="67" fitToWidth="2" orientation="portrait" horizontalDpi="1200" verticalDpi="1200" r:id="rId2"/>
  <headerFooter>
    <oddHeader>&amp;A</oddHeader>
    <oddFooter>&amp;L&amp;D&amp;R&amp;F</oddFooter>
  </headerFooter>
  <ignoredErrors>
    <ignoredError sqref="E10"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VH-BL-Rechner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dc:creator>
  <cp:lastModifiedBy>GSchwarz</cp:lastModifiedBy>
  <cp:lastPrinted>2022-01-03T11:44:47Z</cp:lastPrinted>
  <dcterms:created xsi:type="dcterms:W3CDTF">2015-05-03T12:18:16Z</dcterms:created>
  <dcterms:modified xsi:type="dcterms:W3CDTF">2022-01-03T11:45:13Z</dcterms:modified>
</cp:coreProperties>
</file>