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720" tabRatio="653" activeTab="1"/>
  </bookViews>
  <sheets>
    <sheet name="Anleitung " sheetId="49" r:id="rId1"/>
    <sheet name="Individuelle Leistungen" sheetId="47" r:id="rId2"/>
    <sheet name="Überblick Leistungen" sheetId="51" r:id="rId3"/>
  </sheets>
  <calcPr calcId="145621"/>
</workbook>
</file>

<file path=xl/calcChain.xml><?xml version="1.0" encoding="utf-8"?>
<calcChain xmlns="http://schemas.openxmlformats.org/spreadsheetml/2006/main">
  <c r="D151" i="47" l="1"/>
  <c r="D63" i="47" l="1"/>
  <c r="F16" i="47"/>
  <c r="E16" i="47"/>
  <c r="I16" i="47"/>
  <c r="J16" i="47"/>
  <c r="I17" i="47"/>
  <c r="J17" i="47"/>
  <c r="I18" i="47"/>
  <c r="J18" i="47"/>
  <c r="I19" i="47"/>
  <c r="D84" i="47" s="1"/>
  <c r="J19" i="47"/>
  <c r="H17" i="47"/>
  <c r="H18" i="47"/>
  <c r="H19" i="47"/>
  <c r="H16" i="47"/>
  <c r="D91" i="47" s="1"/>
  <c r="H91" i="47" l="1"/>
  <c r="D176" i="47"/>
  <c r="D75" i="47"/>
  <c r="C113" i="47"/>
  <c r="E7" i="47" l="1"/>
  <c r="E132" i="47"/>
  <c r="F133" i="47" s="1"/>
  <c r="D8" i="47" s="1"/>
  <c r="O8" i="47" s="1"/>
  <c r="F150" i="47"/>
  <c r="F151" i="47"/>
  <c r="C10" i="47" s="1"/>
  <c r="E162" i="47"/>
  <c r="D119" i="47"/>
  <c r="J85" i="47"/>
  <c r="D79" i="47"/>
  <c r="J86" i="47" s="1"/>
  <c r="I28" i="47"/>
  <c r="D65" i="47"/>
  <c r="D67" i="47"/>
  <c r="D66" i="47"/>
  <c r="D64" i="47"/>
  <c r="D68" i="47"/>
  <c r="G68" i="47" s="1"/>
  <c r="G93" i="47" l="1"/>
  <c r="G65" i="47"/>
  <c r="G63" i="47"/>
  <c r="G66" i="47"/>
  <c r="C17" i="47"/>
  <c r="G67" i="47"/>
  <c r="F146" i="47"/>
  <c r="C9" i="47" s="1"/>
  <c r="C11" i="47" s="1"/>
  <c r="D69" i="47"/>
  <c r="G64" i="47"/>
  <c r="F144" i="47"/>
  <c r="D9" i="47" s="1"/>
  <c r="O9" i="47" s="1"/>
  <c r="J84" i="47" l="1"/>
  <c r="G84" i="47"/>
  <c r="D150" i="47"/>
  <c r="H164" i="47" s="1"/>
  <c r="F75" i="47"/>
  <c r="I6" i="47"/>
  <c r="J7" i="47" s="1"/>
  <c r="G69" i="47"/>
  <c r="H75" i="47" l="1"/>
  <c r="G176" i="47" s="1"/>
  <c r="W6" i="47"/>
  <c r="W7" i="47" s="1"/>
  <c r="D10" i="47"/>
  <c r="O10" i="47" s="1"/>
  <c r="C15" i="47"/>
  <c r="Q7" i="47"/>
  <c r="F79" i="47"/>
  <c r="H79" i="47" s="1"/>
  <c r="C114" i="47" s="1"/>
  <c r="I7" i="47"/>
  <c r="S6" i="47"/>
  <c r="H175" i="47" l="1"/>
  <c r="F80" i="47"/>
  <c r="D11" i="47"/>
  <c r="J79" i="47"/>
  <c r="J88" i="47" s="1"/>
  <c r="I161" i="47" s="1"/>
  <c r="I11" i="47"/>
  <c r="M6" i="47" s="1"/>
  <c r="M10" i="47" s="1"/>
  <c r="K7" i="47"/>
  <c r="J138" i="47" s="1"/>
  <c r="H138" i="47"/>
  <c r="D114" i="47"/>
  <c r="D116" i="47" s="1"/>
  <c r="F6" i="47" s="1"/>
  <c r="J159" i="47" l="1"/>
  <c r="J91" i="47"/>
  <c r="J96" i="47" s="1"/>
  <c r="N10" i="47"/>
  <c r="S10" i="47" s="1"/>
  <c r="H150" i="47" s="1"/>
  <c r="M9" i="47"/>
  <c r="N9" i="47" s="1"/>
  <c r="S9" i="47" s="1"/>
  <c r="H144" i="47" s="1"/>
  <c r="S7" i="47"/>
  <c r="G9" i="47"/>
  <c r="V6" i="47"/>
  <c r="F9" i="47"/>
  <c r="J93" i="47" l="1"/>
  <c r="M8" i="47"/>
  <c r="N8" i="47" s="1"/>
  <c r="G10" i="47"/>
  <c r="H9" i="47"/>
  <c r="J146" i="47" s="1"/>
  <c r="F10" i="47"/>
  <c r="U9" i="47"/>
  <c r="G146" i="47"/>
  <c r="F11" i="47" l="1"/>
  <c r="L6" i="47" s="1"/>
  <c r="H10" i="47"/>
  <c r="J151" i="47" s="1"/>
  <c r="U10" i="47"/>
  <c r="G151" i="47"/>
  <c r="O6" i="47" l="1"/>
  <c r="O11" i="47" s="1"/>
  <c r="T6" i="47"/>
  <c r="T10" i="47" l="1"/>
  <c r="T9" i="47" s="1"/>
  <c r="D170" i="47"/>
  <c r="P7" i="47"/>
  <c r="P9" i="47" s="1"/>
  <c r="Q9" i="47" s="1"/>
  <c r="R8" i="47" s="1"/>
  <c r="R10" i="47" l="1"/>
  <c r="G130" i="47"/>
  <c r="G155" i="47" s="1"/>
  <c r="R9" i="47"/>
  <c r="G131" i="47" s="1"/>
  <c r="W10" i="47"/>
  <c r="C178" i="47" s="1"/>
  <c r="S8" i="47"/>
  <c r="T8" i="47" s="1"/>
  <c r="G144" i="47"/>
  <c r="J144" i="47" s="1"/>
  <c r="V9" i="47"/>
  <c r="V10" i="47"/>
  <c r="G150" i="47"/>
  <c r="J150" i="47" s="1"/>
  <c r="D178" i="47" l="1"/>
  <c r="H178" i="47" s="1"/>
  <c r="W11" i="47"/>
  <c r="B179" i="47" s="1"/>
  <c r="S11" i="47"/>
  <c r="H133" i="47"/>
  <c r="G133" i="47"/>
  <c r="G154" i="47" s="1"/>
  <c r="V8" i="47"/>
  <c r="V11" i="47" s="1"/>
  <c r="H172" i="47" s="1"/>
  <c r="G156" i="47" l="1"/>
  <c r="H156" i="47"/>
  <c r="H154" i="47"/>
  <c r="H166" i="47" s="1"/>
  <c r="J133" i="47"/>
  <c r="H168" i="47" l="1"/>
  <c r="H155" i="47"/>
  <c r="J164" i="47"/>
  <c r="J168" i="47" s="1"/>
  <c r="J178" i="47" l="1"/>
  <c r="J171" i="47"/>
</calcChain>
</file>

<file path=xl/sharedStrings.xml><?xml version="1.0" encoding="utf-8"?>
<sst xmlns="http://schemas.openxmlformats.org/spreadsheetml/2006/main" count="513" uniqueCount="348">
  <si>
    <t>Sachleistung</t>
  </si>
  <si>
    <t>Ausb.pausch.</t>
  </si>
  <si>
    <t>pro Tag</t>
  </si>
  <si>
    <t>Verpflegung</t>
  </si>
  <si>
    <t>Pflegedienst</t>
  </si>
  <si>
    <t>Unterkunft</t>
  </si>
  <si>
    <t>Ausbildungspauschale</t>
  </si>
  <si>
    <t>häusliche Pflege</t>
  </si>
  <si>
    <t>Tagespflege</t>
  </si>
  <si>
    <t>Leistungen der Pflegeversicherung im Einzelfall hier</t>
  </si>
  <si>
    <t>Investitionskosten</t>
  </si>
  <si>
    <t>Kurzzeit-</t>
  </si>
  <si>
    <t>Pflegegeld</t>
  </si>
  <si>
    <t>In diesen Feldern sind die aktuellen Leistungsbeträge der Pflegeversicherung angegeben. Änderungen sind nicht notwendig, außer die Leistungen erhöhen sich z.B. nach einigen Jahren. Da sich bis dahin auch die Berechnungsregeln ändern können, sollten Sie jedoch besser jedes Jahr nach einer aktuellen Version dieser Exceldatei suchen, die gegebenenfalls unter www.alzheimerberatung-stuttgart.de oder www.demenz-stuttgart.de zum Download bereit steht.</t>
  </si>
  <si>
    <t>ja</t>
  </si>
  <si>
    <t>Wochenfaktor</t>
  </si>
  <si>
    <t>Fahrtkostenpauschalen bei Entfernung bis</t>
  </si>
  <si>
    <t>Kilometer:</t>
  </si>
  <si>
    <t>häusliche</t>
  </si>
  <si>
    <t>Pflege (§ 36)</t>
  </si>
  <si>
    <t>(§ 37)</t>
  </si>
  <si>
    <t>(§ 41)</t>
  </si>
  <si>
    <t>Name:</t>
  </si>
  <si>
    <t>Vorname:</t>
  </si>
  <si>
    <t>Nutzung des Fahrdienstes:</t>
  </si>
  <si>
    <t>Gesamt:</t>
  </si>
  <si>
    <t>Sachleistungen für</t>
  </si>
  <si>
    <t>Tagesflege (§ 41)</t>
  </si>
  <si>
    <t>Kosten Tagespflege Teil 1</t>
  </si>
  <si>
    <r>
      <t xml:space="preserve">Pflegekosten </t>
    </r>
    <r>
      <rPr>
        <vertAlign val="superscript"/>
        <sz val="10"/>
        <rFont val="Arial"/>
        <family val="2"/>
      </rPr>
      <t>1)</t>
    </r>
  </si>
  <si>
    <r>
      <t xml:space="preserve">Ausbildungspauschale </t>
    </r>
    <r>
      <rPr>
        <vertAlign val="superscript"/>
        <sz val="10"/>
        <rFont val="Arial"/>
        <family val="2"/>
      </rPr>
      <t>1)</t>
    </r>
  </si>
  <si>
    <r>
      <t xml:space="preserve">Fahrtkosten </t>
    </r>
    <r>
      <rPr>
        <vertAlign val="superscript"/>
        <sz val="10"/>
        <rFont val="Arial"/>
        <family val="2"/>
      </rPr>
      <t>1)</t>
    </r>
  </si>
  <si>
    <t xml:space="preserve">Hier können Sie Kosten für </t>
  </si>
  <si>
    <t>einen Pflegedienst angeben:</t>
  </si>
  <si>
    <t>(§ 37, zur freien Verfügung)</t>
  </si>
  <si>
    <t>Kosten (2):</t>
  </si>
  <si>
    <t>verfällt am Monatsende:</t>
  </si>
  <si>
    <t>verfällt am 30.6. des Folgejahres:</t>
  </si>
  <si>
    <t>verfällt am 30.6.</t>
  </si>
  <si>
    <t>des Folgejahres:</t>
  </si>
  <si>
    <t>4) Nur zur Übernahme bestimmter Kostenanteile bei Pflegediensten einsetzbar. Bei Kosten (1) nur Kosten eintragen, die über die Sachleistungen erstattet werden (z. B. Pflege, hauswirtschaftliche Hilfe), Bei Kosten (2) alle anderen Kostenanteile.</t>
  </si>
  <si>
    <t>Kosten (1):</t>
  </si>
  <si>
    <t xml:space="preserve"> Sachleistungsanspruch</t>
  </si>
  <si>
    <t>wird monatlich</t>
  </si>
  <si>
    <t xml:space="preserve"> überwiesen:</t>
  </si>
  <si>
    <t>Pflegegeldanspruch</t>
  </si>
  <si>
    <r>
      <t xml:space="preserve">häusliche Pflege (§ 36) </t>
    </r>
    <r>
      <rPr>
        <vertAlign val="superscript"/>
        <sz val="10"/>
        <rFont val="Arial"/>
        <family val="2"/>
      </rPr>
      <t>4)</t>
    </r>
  </si>
  <si>
    <r>
      <t xml:space="preserve">Kosten Tagespflege Teil 2 </t>
    </r>
    <r>
      <rPr>
        <vertAlign val="superscript"/>
        <sz val="10"/>
        <rFont val="Arial"/>
        <family val="2"/>
      </rPr>
      <t>3)</t>
    </r>
  </si>
  <si>
    <r>
      <t xml:space="preserve">ausbezahltes Pflegegeld </t>
    </r>
    <r>
      <rPr>
        <vertAlign val="superscript"/>
        <sz val="10"/>
        <rFont val="Arial"/>
        <family val="2"/>
      </rPr>
      <t>(5</t>
    </r>
  </si>
  <si>
    <t xml:space="preserve">Entstehende Kosten:   </t>
  </si>
  <si>
    <t xml:space="preserve">nicht ausgeschöpfte   </t>
  </si>
  <si>
    <t xml:space="preserve">Leistungen:   </t>
  </si>
  <si>
    <t xml:space="preserve">selbst zu tragende   </t>
  </si>
  <si>
    <t xml:space="preserve">Kosten:   </t>
  </si>
  <si>
    <t>entsprechend dem ungenutzten Sachleistungs-</t>
  </si>
  <si>
    <t>Pflegegeldanspruch ausbezahlt</t>
  </si>
  <si>
    <t>Gesamt-</t>
  </si>
  <si>
    <t>kosten</t>
  </si>
  <si>
    <t>Kosten Tagespflege</t>
  </si>
  <si>
    <t>Kosten Pflegedienst</t>
  </si>
  <si>
    <t>für diese Kosten</t>
  </si>
  <si>
    <t>verbleibende Kosten:</t>
  </si>
  <si>
    <t>übriges Pflegegeld:</t>
  </si>
  <si>
    <t xml:space="preserve">   Leistungen der Pflegeversicherung</t>
  </si>
  <si>
    <t xml:space="preserve">   Kosten für einen Tag in der Tagespflege:</t>
  </si>
  <si>
    <t>einsetzbares Pflegegeld:</t>
  </si>
  <si>
    <t xml:space="preserve">   (monatlich)</t>
  </si>
  <si>
    <t>Kurzzeitpflege</t>
  </si>
  <si>
    <t>pflegeleistung</t>
  </si>
  <si>
    <t>Verhinder.-</t>
  </si>
  <si>
    <t xml:space="preserve">Entstehende Kosten   </t>
  </si>
  <si>
    <t xml:space="preserve">Leistungen im Jahr:   </t>
  </si>
  <si>
    <t xml:space="preserve">Kosten im Jahr:   </t>
  </si>
  <si>
    <r>
      <t xml:space="preserve">Kosten Tagespflege Teil 1 </t>
    </r>
    <r>
      <rPr>
        <vertAlign val="superscript"/>
        <sz val="10"/>
        <rFont val="Arial"/>
        <family val="2"/>
      </rPr>
      <t>3)</t>
    </r>
  </si>
  <si>
    <t>über Leistungen nach § 39 (Teil 1) und nach § 45b (Teil 1 und Teil 2)</t>
  </si>
  <si>
    <t xml:space="preserve">nur über </t>
  </si>
  <si>
    <t>§ 39</t>
  </si>
  <si>
    <t>über</t>
  </si>
  <si>
    <t>§ 39 o. § 45b</t>
  </si>
  <si>
    <t>§ 45b</t>
  </si>
  <si>
    <t>Ausbildungspauschale (1)</t>
  </si>
  <si>
    <t>Unterkunft (2)</t>
  </si>
  <si>
    <t>Verpflegung (2)</t>
  </si>
  <si>
    <t>Investitionskosten (2)</t>
  </si>
  <si>
    <t>Pflegekosten für die</t>
  </si>
  <si>
    <t>betreffende Pflegestufe (1)</t>
  </si>
  <si>
    <t>Tageskosten für den</t>
  </si>
  <si>
    <t>Kurzzeitpflegeplatz eingeben:</t>
  </si>
  <si>
    <t>verfällt am Jahresende:</t>
  </si>
  <si>
    <t>Kosten für Kurzzeitpflege:</t>
  </si>
  <si>
    <t>Leistung</t>
  </si>
  <si>
    <t>selbst tragen</t>
  </si>
  <si>
    <t>Restleistung</t>
  </si>
  <si>
    <t xml:space="preserve">eingesetzte Leistungen   </t>
  </si>
  <si>
    <t>leistung (§39)</t>
  </si>
  <si>
    <t>Stundenweise oder tageweise Betreuung und Entlastung durch</t>
  </si>
  <si>
    <t>Berechnung</t>
  </si>
  <si>
    <t>im Jahr:</t>
  </si>
  <si>
    <t>Betreuung § 45c</t>
  </si>
  <si>
    <t>Betreuung § 39</t>
  </si>
  <si>
    <t xml:space="preserve">über § 39 </t>
  </si>
  <si>
    <t>nicht gedeckt</t>
  </si>
  <si>
    <t>eingebrachte</t>
  </si>
  <si>
    <t>Leistung § 45b</t>
  </si>
  <si>
    <t>Leistung § 39</t>
  </si>
  <si>
    <t>Leistung:</t>
  </si>
  <si>
    <t>umwidmungsfähige KZP-</t>
  </si>
  <si>
    <t>können nach § 39 übertragen werden (s.o.)</t>
  </si>
  <si>
    <t>Kurzzeitpflegeleistung (§ 42)</t>
  </si>
  <si>
    <t xml:space="preserve">Verhinderungspflegeleistung (§39) </t>
  </si>
  <si>
    <t>§ 39 + § 45b</t>
  </si>
  <si>
    <t>minus:</t>
  </si>
  <si>
    <t>erforderliche und vorhandene Leistungen</t>
  </si>
  <si>
    <t>umgwidmet</t>
  </si>
  <si>
    <t>§ 36 zu § 45b</t>
  </si>
  <si>
    <t>Bedarf:</t>
  </si>
  <si>
    <t>umzuwidmen:</t>
  </si>
  <si>
    <t>möglich:</t>
  </si>
  <si>
    <t>hier möglich:</t>
  </si>
  <si>
    <t>hier umgesetzt</t>
  </si>
  <si>
    <t>§ 39 nach Umw.</t>
  </si>
  <si>
    <t>eingebracht</t>
  </si>
  <si>
    <t>Rest:</t>
  </si>
  <si>
    <t>§ 45b nach Umw.</t>
  </si>
  <si>
    <t>§ 45 UVI</t>
  </si>
  <si>
    <t>§ 45 Ges.</t>
  </si>
  <si>
    <t xml:space="preserve">Pflegegeld </t>
  </si>
  <si>
    <t>nach Umwidmung</t>
  </si>
  <si>
    <t>noch verfügbar</t>
  </si>
  <si>
    <t>Kosten für Tagespflege</t>
  </si>
  <si>
    <t>pro Jahr:</t>
  </si>
  <si>
    <t>übertragbare Leistungen von § 42 (s.u.)</t>
  </si>
  <si>
    <t>ausbezahltes Pflegegeld (§ 37)</t>
  </si>
  <si>
    <t xml:space="preserve">Helferkreise und Betreuungsgruppen: </t>
  </si>
  <si>
    <t>Stunden pro Woche:</t>
  </si>
  <si>
    <t>Teilnahmen im Jahr:</t>
  </si>
  <si>
    <t>Summe:</t>
  </si>
  <si>
    <t>für Kurzzeit- oder Verhinderungspflege</t>
  </si>
  <si>
    <t xml:space="preserve">1) Nur diese Kostenanteile können über die Sachleistungen für Tagespflege (§ 41) übernommen werden. </t>
  </si>
  <si>
    <r>
      <t xml:space="preserve">   und hinzukommende </t>
    </r>
    <r>
      <rPr>
        <b/>
        <u/>
        <sz val="11"/>
        <rFont val="Arial"/>
        <family val="2"/>
      </rPr>
      <t>jährliche</t>
    </r>
    <r>
      <rPr>
        <b/>
        <sz val="11"/>
        <rFont val="Arial"/>
        <family val="2"/>
      </rPr>
      <t xml:space="preserve"> Leistungen: </t>
    </r>
    <r>
      <rPr>
        <b/>
        <vertAlign val="superscript"/>
        <sz val="11"/>
        <rFont val="Arial"/>
        <family val="2"/>
      </rPr>
      <t>6)</t>
    </r>
    <r>
      <rPr>
        <b/>
        <sz val="11"/>
        <rFont val="Arial"/>
        <family val="2"/>
      </rPr>
      <t xml:space="preserve">   </t>
    </r>
  </si>
  <si>
    <t>6) Die Leistungen nach § 45b und das Pfegegeld stehen nicht als Jahresbudget zur Verfügung, sondern werden monatlich gewährt. Daher können diese Leistungen nur schrittweise im Lauf des Jahres eingesetzt werden.</t>
  </si>
  <si>
    <t>3) Diese Kosten werden von der Tagespflege privat in Rechnung gestellt</t>
  </si>
  <si>
    <r>
      <t xml:space="preserve">zur Kurzzeitpflege (§ 42) </t>
    </r>
    <r>
      <rPr>
        <vertAlign val="superscript"/>
        <sz val="10"/>
        <rFont val="Arial"/>
        <family val="2"/>
      </rPr>
      <t>10)</t>
    </r>
  </si>
  <si>
    <t>7) Wenn ein Angehöriger oder eine andere ehrenamtliche Bezugsperson zur eigenen Entlastung oder wegen privater Erledigungen für Stunden oder Tage eine Vertretung benötigt, die sich in der Zeit um die betreuungsbedürftige Person kümmert, können die Kosten für diese Vertretung über die Verhidnerungspflegeleistung übernommen werden.</t>
  </si>
  <si>
    <t>Anmerkungen:</t>
  </si>
  <si>
    <r>
      <t xml:space="preserve">Leistungen im Jahr: </t>
    </r>
    <r>
      <rPr>
        <b/>
        <vertAlign val="superscript"/>
        <sz val="10"/>
        <rFont val="Arial"/>
        <family val="2"/>
      </rPr>
      <t>12)</t>
    </r>
    <r>
      <rPr>
        <b/>
        <sz val="10"/>
        <rFont val="Arial"/>
        <family val="2"/>
      </rPr>
      <t xml:space="preserve">       </t>
    </r>
  </si>
  <si>
    <r>
      <t xml:space="preserve">(nicht nach § 45c anerkannt) </t>
    </r>
    <r>
      <rPr>
        <vertAlign val="superscript"/>
        <sz val="10"/>
        <rFont val="Arial"/>
        <family val="2"/>
      </rPr>
      <t>2)</t>
    </r>
  </si>
  <si>
    <t>Hans</t>
  </si>
  <si>
    <t xml:space="preserve">(§ 45b)  </t>
  </si>
  <si>
    <t xml:space="preserve">(§ 41)  </t>
  </si>
  <si>
    <t>Sachleistungen für Tagespflege (§ 41)</t>
  </si>
  <si>
    <r>
      <t xml:space="preserve">verwendbar (§ 39 oder § 42) </t>
    </r>
    <r>
      <rPr>
        <vertAlign val="superscript"/>
        <sz val="10"/>
        <rFont val="Arial"/>
        <family val="2"/>
      </rPr>
      <t>10)</t>
    </r>
  </si>
  <si>
    <t>Pflegekost.</t>
  </si>
  <si>
    <t>+ ggf. Restleistungen v. Vorjahr:</t>
  </si>
  <si>
    <t>Datei erstellt von Günther Schwarz, Alzheimer Beratung, Evangelische Gesellschaft, Stuttgart, guenther.schwarz@eva-stuttgart.de, Tel. 0711 2054-374. Die Datei darf kostenlos verteilt oder zum Download angeboten werden. Änderungen sind nicht erlaubt.  Spendenkonto: IBAN: DE53520604100000234567, BIC: GENODEF1EK1, Stichwort: „Alzheimer 227150“</t>
  </si>
  <si>
    <t>Datei erstellt von Günther Schwarz, Alzheimer Beratung, Evangelische Gesellschaft, Stuttgart. Änderungen an der Datei sind nicht erlaubt. Keine Gewähr für die Berechnungen. Spendenkomto: IBAN: DE53520604100000234567,
BIC: GENODEF1EK1, Stichwort: „Alzheimer 227150“</t>
  </si>
  <si>
    <t>Die Eingabefelder</t>
  </si>
  <si>
    <t>Hellbraune Felder: Leistungen der Pflegeversicherung</t>
  </si>
  <si>
    <t>Grüne Felder: Zusätzliche Angaben zu Kosten oder Leistungsansprüchen im Einzelfall</t>
  </si>
  <si>
    <t>verfallen jeweils am Monatsende:</t>
  </si>
  <si>
    <t>–</t>
  </si>
  <si>
    <t>monatlich</t>
  </si>
  <si>
    <t>§ 37</t>
  </si>
  <si>
    <t>§ 36</t>
  </si>
  <si>
    <t>§ 41</t>
  </si>
  <si>
    <t>jährlich</t>
  </si>
  <si>
    <t>§ 42</t>
  </si>
  <si>
    <t>§ 40</t>
  </si>
  <si>
    <t>Höhe nach Bedarf und Genehmigung</t>
  </si>
  <si>
    <t>nach Genehmigung</t>
  </si>
  <si>
    <t>§ 44</t>
  </si>
  <si>
    <t>§ 43</t>
  </si>
  <si>
    <t>www.alzheimer-bw.de</t>
  </si>
  <si>
    <t>www.deutsche-alzheimer.de</t>
  </si>
  <si>
    <r>
      <t xml:space="preserve">Betreuungsgruppen </t>
    </r>
    <r>
      <rPr>
        <vertAlign val="superscript"/>
        <sz val="10"/>
        <rFont val="Arial"/>
        <family val="2"/>
      </rPr>
      <t>13)</t>
    </r>
    <r>
      <rPr>
        <sz val="10"/>
        <rFont val="Arial"/>
        <family val="2"/>
      </rPr>
      <t xml:space="preserve"> - Kosten je Teilnahme:</t>
    </r>
  </si>
  <si>
    <r>
      <t xml:space="preserve">Helferkreise </t>
    </r>
    <r>
      <rPr>
        <vertAlign val="superscript"/>
        <sz val="10"/>
        <rFont val="Arial"/>
        <family val="2"/>
      </rPr>
      <t>13)</t>
    </r>
    <r>
      <rPr>
        <sz val="10"/>
        <rFont val="Arial"/>
        <family val="2"/>
      </rPr>
      <t xml:space="preserve"> - Kosten pro Stunde: </t>
    </r>
    <r>
      <rPr>
        <vertAlign val="superscript"/>
        <sz val="10"/>
        <rFont val="Arial"/>
        <family val="2"/>
      </rPr>
      <t/>
    </r>
  </si>
  <si>
    <t>13) Unsere Betreuungsangebote, Helferkreise und unser Tagespflegeangebot in Stuttgart finden Sie hier:</t>
  </si>
  <si>
    <r>
      <t xml:space="preserve">zusätzl. einzelne Tage in Tagespflege </t>
    </r>
    <r>
      <rPr>
        <vertAlign val="superscript"/>
        <sz val="10"/>
        <rFont val="Arial"/>
        <family val="2"/>
      </rPr>
      <t>13)</t>
    </r>
    <r>
      <rPr>
        <sz val="10"/>
        <rFont val="Arial"/>
        <family val="2"/>
      </rPr>
      <t xml:space="preserve"> (über vertraglich geregelte hinaus)</t>
    </r>
  </si>
  <si>
    <t xml:space="preserve">Fahrtkosten </t>
  </si>
  <si>
    <t xml:space="preserve">Unterkunft </t>
  </si>
  <si>
    <t xml:space="preserve">Verpflegung </t>
  </si>
  <si>
    <t xml:space="preserve">Investitionskosten </t>
  </si>
  <si>
    <t>Mustermann</t>
  </si>
  <si>
    <t>(Wenn keine Pflegestufe anerkannt wurde, aber die Alltagskompetenz eingeschränkt ist (§ 45a), spricht man auch von "Pflegestufe 0")</t>
  </si>
  <si>
    <t>(Wenn die Alltagskompetenz eingeschränkt ist (§ 45a), 104 € oder 208 €)</t>
  </si>
  <si>
    <t>(Wenn eine Pflegestufe ohne Einschränkung der Alltagskompetenz anerkannt ist , 104 €.)</t>
  </si>
  <si>
    <t>Pflegekostenanteil pro Tag</t>
  </si>
  <si>
    <t xml:space="preserve">   Leistungsvoraussetzungen der versicherten Person:</t>
  </si>
  <si>
    <t>Versicherte Person:</t>
  </si>
  <si>
    <t>(in grünen Feldern bitte Angaben machen!)</t>
  </si>
  <si>
    <t xml:space="preserve">Besuchstage: </t>
  </si>
  <si>
    <t>Fahrtentfernung Wohnung zu Tagespflege:</t>
  </si>
  <si>
    <t xml:space="preserve"> Tage pro woche:</t>
  </si>
  <si>
    <t xml:space="preserve">   Wollen Sie die Tagespflege nutzen?</t>
  </si>
  <si>
    <t>noch übriges Pflegegeld:</t>
  </si>
  <si>
    <t>nach Einsatz für Kosten</t>
  </si>
  <si>
    <t>aus Tabelle 1</t>
  </si>
  <si>
    <t xml:space="preserve">   Persönliche Leistungsansprüche aus der Pflegeversicherung und Kostenplan</t>
  </si>
  <si>
    <t>Anleitung</t>
  </si>
  <si>
    <t>von § 36 nach § 45b um-</t>
  </si>
  <si>
    <t xml:space="preserve">Weitere Kosten für Angebote nach § 45c: </t>
  </si>
  <si>
    <t xml:space="preserve">Summe: </t>
  </si>
  <si>
    <r>
      <t xml:space="preserve">Leistungen zur Verhinderungspflege (§39) </t>
    </r>
    <r>
      <rPr>
        <b/>
        <vertAlign val="superscript"/>
        <sz val="10"/>
        <rFont val="Arial"/>
        <family val="2"/>
      </rPr>
      <t>7)</t>
    </r>
  </si>
  <si>
    <t>--------------</t>
  </si>
  <si>
    <r>
      <t xml:space="preserve">Nachbarn, Bekannte, Verwandte usw. über §39 </t>
    </r>
    <r>
      <rPr>
        <vertAlign val="superscript"/>
        <sz val="10"/>
        <rFont val="Arial"/>
        <family val="2"/>
      </rPr>
      <t>9)</t>
    </r>
  </si>
  <si>
    <r>
      <t xml:space="preserve">   Allgemeine Angaben zu Leistungen der Pflegeversicherung </t>
    </r>
    <r>
      <rPr>
        <sz val="11"/>
        <rFont val="Arial"/>
        <family val="2"/>
      </rPr>
      <t>(und bei Bedarf Kosten einer Tagespflege)</t>
    </r>
    <r>
      <rPr>
        <b/>
        <sz val="11"/>
        <rFont val="Arial"/>
        <family val="2"/>
      </rPr>
      <t xml:space="preserve"> </t>
    </r>
    <r>
      <rPr>
        <b/>
        <vertAlign val="superscript"/>
        <sz val="11"/>
        <rFont val="Arial"/>
        <family val="2"/>
      </rPr>
      <t>13)</t>
    </r>
  </si>
  <si>
    <t>----------------</t>
  </si>
  <si>
    <t>-----------------</t>
  </si>
  <si>
    <t>-------------------</t>
  </si>
  <si>
    <t xml:space="preserve"> Gelbe Felder: Eingabe der aktuellen Kostensätze einer Tagespflegeeinrichtung</t>
  </si>
  <si>
    <t>Tabelle 1</t>
  </si>
  <si>
    <r>
      <t xml:space="preserve">In </t>
    </r>
    <r>
      <rPr>
        <b/>
        <sz val="11"/>
        <rFont val="Calibri"/>
        <family val="2"/>
      </rPr>
      <t>Tabelle 1</t>
    </r>
    <r>
      <rPr>
        <sz val="11"/>
        <rFont val="Calibri"/>
        <family val="2"/>
      </rPr>
      <t xml:space="preserve"> geht es um monatliche Kosten und Leistungen für eine Tagespflege und einen Pflegedienst. Nutzen Sie beides nicht, brauchen Sie in den grünen Feldern dieser Tabelle keine Einträge zu machen. In den Spalten der Tabelle sehen Sie links (hellbraun) Ihre monatlichen Leistungen der Pflegeversicherung und daneben in der gelben Spalte die entstehenden Kosten. Dann in der hellblauen Spalte sehen Sie die noch zur Verfügung stehenden Leistungen nach Abzug der erstattungsfähigen Kosten und schließlich rechts in der rosa Spalte die Kosten, die nach Abzug der Leistungen noch übrig bleiben und selbst zu übernehmen sind. Am Ende der rosa Spalte wird noch berechnet, ob Sie noch Pflegegeld übrig haben oder nach wie vor Kosten zu übernehmen sind, wenn Sie das frei zur Verfügung stehende monatliche Pflegegeld zur Begleichung der Kosten mit einsetzen.</t>
    </r>
  </si>
  <si>
    <t>Tabelle 2</t>
  </si>
  <si>
    <r>
      <t xml:space="preserve">Ihre </t>
    </r>
    <r>
      <rPr>
        <b/>
        <u/>
        <sz val="10"/>
        <rFont val="Arial"/>
        <family val="2"/>
      </rPr>
      <t>monatlichen</t>
    </r>
  </si>
  <si>
    <t xml:space="preserve"> Leistungen der Pflegeversicherung: </t>
  </si>
  <si>
    <r>
      <rPr>
        <b/>
        <u/>
        <sz val="10"/>
        <rFont val="Arial"/>
        <family val="2"/>
      </rPr>
      <t>Jährliche</t>
    </r>
    <r>
      <rPr>
        <b/>
        <sz val="10"/>
        <rFont val="Arial"/>
        <family val="2"/>
      </rPr>
      <t xml:space="preserve"> Leistungen:   </t>
    </r>
  </si>
  <si>
    <r>
      <t xml:space="preserve">   Weitere Nutzungsmöglichkeiten für nicht ausgeschöpfte monatliche Leistungen (</t>
    </r>
    <r>
      <rPr>
        <b/>
        <u/>
        <sz val="11"/>
        <rFont val="Arial"/>
        <family val="2"/>
      </rPr>
      <t>in Jahresübersicht</t>
    </r>
    <r>
      <rPr>
        <b/>
        <sz val="11"/>
        <rFont val="Arial"/>
        <family val="2"/>
      </rPr>
      <t>)</t>
    </r>
  </si>
  <si>
    <t xml:space="preserve"> für häusliche Pflege ungenutzt</t>
  </si>
  <si>
    <t>---------------------</t>
  </si>
  <si>
    <t xml:space="preserve">  --------------------------------------------------------------------</t>
  </si>
  <si>
    <t>Kosten</t>
  </si>
  <si>
    <t>Verhinderungs-</t>
  </si>
  <si>
    <t>pflege-</t>
  </si>
  <si>
    <t>Angaben zur</t>
  </si>
  <si>
    <r>
      <t xml:space="preserve">In </t>
    </r>
    <r>
      <rPr>
        <b/>
        <sz val="11"/>
        <rFont val="Calibri"/>
        <family val="2"/>
      </rPr>
      <t>Tabelle 2</t>
    </r>
    <r>
      <rPr>
        <sz val="11"/>
        <rFont val="Calibri"/>
        <family val="2"/>
      </rPr>
      <t xml:space="preserve"> geht es um jährliche Leistungen und Kosten, die im Lauf des Jahres auftreten. Zunächst werden in der linken Spalte die noch nicht verbrauchten monatlichen Leistungen aus Tabelle 1 (Pflegegeld und Leistungen nach § 45b) mit 12 multipliziert und damit als Jahressumme angegeben. Hinzu kommen die Leistungen, die generell als Jahresbudget zur Verfügung stehen (Verhinderungspflegeleistung und  Kurzzeitpflegeleistung). Im Unterschied zu Tabelle 1 werden hier in der dritten Spalte (hellbraun) zunächst die eingesetzten Leistungen berechnet. Bei Angeboten, die sowohl durch Leistungen nach § 45b als auch durch Verhinderungspflegeleistungen (§ 39) finanziert werden können, kann die Aufteilung anders vorgenommen als es hier in der Tabelle vorgeschlagen wird.</t>
    </r>
  </si>
  <si>
    <t>Anmerkungen</t>
  </si>
  <si>
    <t>Wie werden die Angaben im Rechner eingegeben?</t>
  </si>
  <si>
    <t xml:space="preserve">Anzahl Tage im Jahr: </t>
  </si>
  <si>
    <t>Durchschn. monatliche Kosten Tagespflege:</t>
  </si>
  <si>
    <t>Jeweils unter den Tabellen 1 und 2 finden Sie eine Liste nummerierter Anmerkungen, die sich auf entsprechend nummerierte Stellen in der Tabelle beziehen. Die Anmerkungen geben zusätzliche Erläuterungen und Hinweise zu den betreffenden Pflegeversicherungsleistungen oder den Berechnungen im Tabellenblatt. Um sich einen ersten Überblick zu verschaffen, müssen Sie nicht vorab alle Anmerkungen durchlesen und verstehen. Beginnen Sie einfach mit der Eingabe der individuellen Leistungsansprüche (Pflegestufe usw.) und tragen Sie dann Kosten etwa einer Tagespflege oder von Betreuungsangeboten ein soweit sie bereits vorhanden sind oder geplant sind. Wichtig ist lediglich, dass Sie die Kosten von Hilfen (z.B. durch eine Pflegedienst), die über Leistungen der Pflegeversicherung finanziert werden, möglichst vollständig eintragen.</t>
  </si>
  <si>
    <t>Ausddruck</t>
  </si>
  <si>
    <t>Wenn Sie das Tabellenblatt "Individuelle Leistungen" ausdrucken, werden die Tabellen 1 und 2 sowie die Anmerkungen jeweils auf einzelnen Seiten ausgedruckt.</t>
  </si>
  <si>
    <r>
      <t xml:space="preserve">   </t>
    </r>
    <r>
      <rPr>
        <b/>
        <i/>
        <sz val="10"/>
        <rFont val="Arial"/>
        <family val="2"/>
      </rPr>
      <t>Angaben zur Tagespflege bei besuchter Tagespflege erfragen!</t>
    </r>
    <r>
      <rPr>
        <b/>
        <sz val="10"/>
        <rFont val="Arial"/>
        <family val="2"/>
      </rPr>
      <t xml:space="preserve">   (Wenn keine besucht wird, Beispielwerte stehen lassen)</t>
    </r>
  </si>
  <si>
    <t xml:space="preserve">   (wenn nicht, dann "0" Besuchstage angeben!)</t>
  </si>
  <si>
    <t>In diesen Feldern können Sie zunächst oben den Namen der pflegebedürftigen Person eintragen. In den Feldern darunter machen Sie weitere Angaben zu Ihren derzeitigen Leistungsansprüchen bei der Pflegeversicherung bzw. den Leistungsansprüchen der pflegebedürtigen Person. Falls Sie nicht sicher sind, welche Ansprüche Sie haben, fragen Sie bei der Pflegekasse nach.  Danach in Tabelle 1 und Tabelle 2 machen Sie in den grünen Feldern vor allem Angaben zu Kosten von Unterstützungsangeboten. Dadurch kann berechnet werden, welche Leistungen Ihnen für diese Angebote bzw. zur Erstattung deren Kosten zur Verfügung stehen und was Ihnen dann jeweils noch an verfügbaren Restleistungen bleibt.
Gehen Sie zum Schluss am besten nochmal all grünen Felder der Reihe nach durch und überprüfen, ob Sie alle notwendigen Angaben gemacht haben.</t>
  </si>
  <si>
    <t>Tagespflege: zusätzliche Tage</t>
  </si>
  <si>
    <t>Tageskosten Gesamt:</t>
  </si>
  <si>
    <t>Sachleistung für Tagespflege</t>
  </si>
  <si>
    <t>SGB XI </t>
  </si>
  <si>
    <t>Pflege-grad</t>
  </si>
  <si>
    <t>(reduziert sich an-teilig bei Nutzung von § 36 s.u.)</t>
  </si>
  <si>
    <t>Monatlich</t>
  </si>
  <si>
    <t>(ohne Beleg auf‘s Konto)</t>
  </si>
  <si>
    <t>Sachleistung für häusliche Pflege, hauswirtsch. Hilfe, Betreuung</t>
  </si>
  <si>
    <t>(bis 40% für Angebote nach § 45a nutzbar)</t>
  </si>
  <si>
    <t>Verhinderungs-pflegeleistung</t>
  </si>
  <si>
    <t>(von Kurzzeitpflege- leistung übertragbar)</t>
  </si>
  <si>
    <t>(+806)</t>
  </si>
  <si>
    <t>Kurzzeitpflege-leistung</t>
  </si>
  <si>
    <t xml:space="preserve">(von Verhinderungs-pflege übertragbar) </t>
  </si>
  <si>
    <t>(+1.612)</t>
  </si>
  <si>
    <t>Übersichtstabelle</t>
  </si>
  <si>
    <r>
      <t xml:space="preserve">Wohnanpassung </t>
    </r>
    <r>
      <rPr>
        <sz val="11"/>
        <color rgb="FF000000"/>
        <rFont val="Arial"/>
        <family val="2"/>
      </rPr>
      <t xml:space="preserve">(z.B. Haltegriffe, Bad- umbau, Treppenlift) </t>
    </r>
  </si>
  <si>
    <t>Einmalig</t>
  </si>
  <si>
    <t>(mehrfach nach erheblicher Be-darfsänderung)</t>
  </si>
  <si>
    <t xml:space="preserve"> Zuschl. ambulant</t>
  </si>
  <si>
    <t xml:space="preserve">betreute WG </t>
  </si>
  <si>
    <t>5-</t>
  </si>
  <si>
    <t>8-</t>
  </si>
  <si>
    <t>13-</t>
  </si>
  <si>
    <t>19-</t>
  </si>
  <si>
    <t>monatlich mehr Rente nach</t>
  </si>
  <si>
    <t>1 Jahr Pflege</t>
  </si>
  <si>
    <r>
      <rPr>
        <sz val="14"/>
        <color rgb="FF000000"/>
        <rFont val="Arial"/>
        <family val="2"/>
      </rPr>
      <t>monatlich</t>
    </r>
    <r>
      <rPr>
        <sz val="11"/>
        <color rgb="FF000000"/>
        <rFont val="Arial"/>
        <family val="2"/>
      </rPr>
      <t xml:space="preserve">
(Anhäufung möglich bis 30.6. im Folgejahr)</t>
    </r>
  </si>
  <si>
    <t>§ 43b</t>
  </si>
  <si>
    <r>
      <t>Entlastungs-
betrag</t>
    </r>
    <r>
      <rPr>
        <b/>
        <vertAlign val="superscript"/>
        <sz val="14"/>
        <color rgb="FF000000"/>
        <rFont val="Arial"/>
        <family val="2"/>
      </rPr>
      <t xml:space="preserve"> 1)
</t>
    </r>
    <r>
      <rPr>
        <sz val="12"/>
        <color rgb="FF000000"/>
        <rFont val="Arial"/>
        <family val="2"/>
      </rPr>
      <t>(flexibel einsetzbar)</t>
    </r>
  </si>
  <si>
    <t>Für stationäre Pflege (Pflegeheim)</t>
  </si>
  <si>
    <t xml:space="preserve">(andere Leistungen 
§§ 36-42 und § 45b 
sind dann nicht mehr möglich!) </t>
  </si>
  <si>
    <t>Leistungen der Pflegeversicherung im Pflegeheim</t>
  </si>
  <si>
    <t>(stationäre Pflege)</t>
  </si>
  <si>
    <t>Wenn die verbleibenden Kosten nicht aus dem eigenen Einkommen und Vermögen bezahlt werden können, können Kosten</t>
  </si>
  <si>
    <t>im Rahmen der Hilfe zur Pflege der Sozialhilfe übernommen werden.</t>
  </si>
  <si>
    <t>1 *</t>
  </si>
  <si>
    <t>* Bei Pflegegrad 1 gibt es in der Regel noch keinen Bedarf für eine stationäre Betreuung</t>
  </si>
  <si>
    <t>Pflegegrad:</t>
  </si>
  <si>
    <t>Pflegegrad 2</t>
  </si>
  <si>
    <t>Pflegegrad 3</t>
  </si>
  <si>
    <t>Pflegegrad 4</t>
  </si>
  <si>
    <t>Pflegegrad 5</t>
  </si>
  <si>
    <t>Entlastungsbetrag § 45b (monatlich)</t>
  </si>
  <si>
    <t xml:space="preserve">   Leistungen zur Kurzzeitpflege § 42 (jährlich)</t>
  </si>
  <si>
    <t xml:space="preserve">   Leistungen zur Verhinderungspflege § 39 (jährlich)</t>
  </si>
  <si>
    <t>2) Die Leistungen sind für Kosten von Tagespflege, Kurzzeitpflege sowie Angebote zur Unterstützung im Alltag (§ 45a) anerkannter Dienste einsetzbar. Die Kosten müssen in der Regel zunächst selbst übernommen werden. Dann die Belege zur Rückerstattung einreichen. Pflegedienste können auch Leistungen nach § 45b anbieten. Dabei handelt es sich jedoch meist nicht um  Angebote zur Unterstützung im Alltag nach § 45a. Zudem werden diese Leistungen (Betreuung, hauswirtschaftliche Hilfe) oft direkt mit der Kasse abgerechnet. Erkundigen Sie sich gegebenenfalls bei Ihrem Pflegedienst, ob er Leistungen nach § 45b direkt mit der Kasse abrechnet. Falls Sie eine Rechnung vom Dienst erhalten, muss es dort ausgewiesen sein.</t>
  </si>
  <si>
    <t>5) Das Pflegegeld wird anteilig gekürzt, wenn Sachleistungen nach § 36 für Kosten eines Pflegedienst eingesetzt werden. Um das gekürzten Pflegegelds ausgezahlt zu bekommen, muss "Kombinationsleistung" beantragt worden sein.</t>
  </si>
  <si>
    <t>http://www.eva-stuttgart.de/nc/unsere-angebote/angebot/betreuungsangebote-fuer-demenzkranke/</t>
  </si>
  <si>
    <r>
      <t xml:space="preserve">übriger Entlastungsbetrag (§ 45b) </t>
    </r>
    <r>
      <rPr>
        <b/>
        <vertAlign val="superscript"/>
        <sz val="10"/>
        <rFont val="Arial"/>
        <family val="2"/>
      </rPr>
      <t>2)</t>
    </r>
  </si>
  <si>
    <r>
      <rPr>
        <b/>
        <u/>
        <sz val="10"/>
        <rFont val="Arial"/>
        <family val="2"/>
      </rPr>
      <t>nach § 45c anerkannte</t>
    </r>
    <r>
      <rPr>
        <b/>
        <sz val="10"/>
        <rFont val="Arial"/>
        <family val="2"/>
      </rPr>
      <t xml:space="preserve"> Angebote zur Unterstützung im Alltag</t>
    </r>
  </si>
  <si>
    <t>Angebote zur Unterstützung im Alltag</t>
  </si>
  <si>
    <t xml:space="preserve"> Pflege (§ 36) zu Leistungen nach § 45b für</t>
  </si>
  <si>
    <t>Umwandlung § 36 zu § 45b</t>
  </si>
  <si>
    <r>
      <rPr>
        <b/>
        <sz val="10"/>
        <rFont val="Arial"/>
        <family val="2"/>
      </rPr>
      <t>Umwwandlung von Sachleistungen</t>
    </r>
    <r>
      <rPr>
        <sz val="10"/>
        <rFont val="Arial"/>
        <family val="2"/>
      </rPr>
      <t xml:space="preserve"> häusliche </t>
    </r>
  </si>
  <si>
    <t>Entlastungs-</t>
  </si>
  <si>
    <t>betrag (§45b)</t>
  </si>
  <si>
    <r>
      <t xml:space="preserve">gewandelte Leistungen: </t>
    </r>
    <r>
      <rPr>
        <vertAlign val="superscript"/>
        <sz val="10"/>
        <rFont val="Arial"/>
        <family val="2"/>
      </rPr>
      <t>8)</t>
    </r>
  </si>
  <si>
    <t>Entlastungsbetrag (§ 45b)</t>
  </si>
  <si>
    <r>
      <t xml:space="preserve">betrag (§ 45b) </t>
    </r>
    <r>
      <rPr>
        <vertAlign val="superscript"/>
        <sz val="10"/>
        <rFont val="Arial"/>
        <family val="2"/>
      </rPr>
      <t>2)</t>
    </r>
  </si>
  <si>
    <t xml:space="preserve">Betreuung und hausw. Hilfe nach § 45b (s.o.): </t>
  </si>
  <si>
    <t>2) Die Leistungen sind für Kosten von Tagespflege, Kurzzeitpflege sowie Angebote zur Unterstützung im Alltag anerkannter Dienste einsetzbar. Die Kosten müssen in der Regel zunächst selbst übernommen werden. Dann die Belege zur Rückerstattung einreichen.</t>
  </si>
  <si>
    <t>Dieser Rechner wurde erstellt von Günther Schwarz, Fachberatung Demenz der Evangelischen Gesellschaft in Stuttgart. Bei Fragen, Anregungen oder Kritik wenden Sie sich bitte an guenther.schwarz@eva-stuttgart.de oder Tel. 0711 2054-374. (Alle Angaben ohne Gewähr.)</t>
  </si>
  <si>
    <t>www.alzheimerberatung-stuttgart.de</t>
  </si>
  <si>
    <t>www.demenz-stuttgart.de</t>
  </si>
  <si>
    <r>
      <t xml:space="preserve">Sie kommen zum Rechner, indem Sie unten auf den Reiter des Tabellenbllatts </t>
    </r>
    <r>
      <rPr>
        <b/>
        <sz val="11"/>
        <rFont val="Calibri"/>
        <family val="2"/>
      </rPr>
      <t>"Individuelle Leistungen"</t>
    </r>
    <r>
      <rPr>
        <sz val="11"/>
        <rFont val="Calibri"/>
        <family val="2"/>
      </rPr>
      <t xml:space="preserve"> klicken.  Wieder zurück zur Anleitung kommen Sie, indem Sie unten auf den Reiter </t>
    </r>
    <r>
      <rPr>
        <b/>
        <sz val="11"/>
        <rFont val="Calibri"/>
        <family val="2"/>
      </rPr>
      <t>"Anleitung"</t>
    </r>
    <r>
      <rPr>
        <sz val="11"/>
        <rFont val="Calibri"/>
        <family val="2"/>
      </rPr>
      <t xml:space="preserve"> klicken. Sie können die Anleitung auch einfach ausdrucken. 
Um wie unten beschrieben Angaben zu Kostensätzen oder dem Pflegegrad einzutragen, klicken Sie einfach auf das entsprechende Feld und geben den Betrag ein. Danach die Eingabetaste (Enter) drücken. Zum Löschen eines Wertes klicken Sie ebenfalls auf das Feld und drücken die entf-Taste. Felder, in denen Berechnungen gemacht werden, sind zur Sicherheit geschützt. Dort sind keine Eingaben möglich. 
In manchen Feldern wird eine Auswahlliste zur Eingabe vorgegeben. Sie sehen das, sobald Sie auf das Feld klicken. Rechts vom Feld erscheint dann ein kleines graues Quadrat mit einem Dreieck, darunter meist ein Hinweistext. Klicken Sie auf das Dreieck, dann öffnet sich eine Auswahlliste. Dort klicken Sie auf den Wert, den Sie zur Eingabe auswählen möchten. 
Um das Tabellenbllatt nach oben oder unten zu verschieben (um z.B. die Tabellen unterhalb des Bildschirms im Tabellenbllatt zu sehen), scrollen Sie mit dem Mausrad oder klicken Sie auf die Schiebeleisten (grauer Balken) am Rand rechts, halten die Maustaste fest und schieben die Leiste in die gewünschte Richtung. Nach links und rechts verschieben Sie die Tabelle mit der Schiebeleiste unten rechts. 
Zum Vergrößern oder Verkleinern der Schrift klicken Sie ganz unten rechts neben der Prozentangabe auf "+" oder "-".
Teilweise sind in der Anleitung  Koordinaten eines Felds (Zelle) angegeben, z.B. „Feld B15“. Die Spalten sind oben mit Buchstaben benannt und die Zeilen links mit Zahlen nummeriert. So finden Sie die Felder leicht. Mehr Kenntnisse im Programm Excel benötigen Sie im Grunde nicht.</t>
    </r>
  </si>
  <si>
    <t xml:space="preserve">    (Berechnungen ohne Gewähr, Pflegeversicherungsgesetz ab 2022)</t>
  </si>
  <si>
    <t>nach § 39 (max. 806 €)</t>
  </si>
  <si>
    <t xml:space="preserve">     Stand: ab Januar 2022</t>
  </si>
  <si>
    <t>11) Wenn mehr als 2 Tage am Stück Kurzzeitpflegeleistungen oder Verhinderungspflegeleistungen (nur bei täglicher Verhinderung von 8 Stunden oder mehr) genutzt werden, wird das monatliche Pflegegeld für die dazischen liegende Anzahl an Tagen um je ein Sechzigstel (1/60) des Monatbetrags gekürzt (bzw. nur zu 50 % für diese Tage gewährt). Dies ist hier in den Berechnungen nicht berücksichtigt. (Beispiel: Pflegegeld = 728 € im Monat bei Pflegegrad 4. Innerhalb des Monats wird für 12 Tage Kurzzeitpflegeleistungen für einen Kurzzeitpflegeplatz genutzt. Somit wird für 12-2=10 Tage das Pflegegeld um 50 % gekürzt. Berechnung der Pflegegeldkürzung: 10/60 x 728 = 121,33 €. Es werden daher in dem Monat nur 728 - 121,33 = 606,67 € ausgezahlt.</t>
  </si>
  <si>
    <t>https://www.eva-stuttgart.de/nc/unsere-angebote/angebot/betreuungsangebote-fuer-demenzkranke</t>
  </si>
  <si>
    <t>12) Wenn für einen Kostenanteil sowohl Leistungen nach § 45b als auch nach § 39 eingesetzt werden können, kann die anteilige Aufteilung der Leistungen auch anders als in der Tabelle vorgenommen werden. Tragen Sie die Anteile einfach entsprechend ein.</t>
  </si>
  <si>
    <t>Bekannte, Verwandte … (Verhinderungspflegeleistungen)</t>
  </si>
  <si>
    <t>10) Kurzzeitpflege ist ein zeitlich begrenzter Aufenthalt von Tagen bis zu einigen Wochen in einer stationären Pflegeeinrichtung (Pflegeheim). Bis zu 806 € des Leistungsbetrags für Kurzzeitpflege (§42) können auf Verhinderungspflegeleistungen (§39) übertragen werden. Eine Leistungsübertragung von der Verhinderungspflegeleistung zur Kurzzeitpflegeleistung ist sogar bis zu 1.612 € möglich. Ausgaben für Verhinderungspflege werden in der Tabelle vorrangig vor Leistungen für Kurzzeitpflege behandelt. Im Endergebnis kommt es finanziel auf dasselbe heraus.</t>
  </si>
  <si>
    <r>
      <t>Pflegegeld (§ 37)</t>
    </r>
    <r>
      <rPr>
        <b/>
        <i/>
        <vertAlign val="superscript"/>
        <sz val="10"/>
        <rFont val="Arial"/>
        <family val="2"/>
      </rPr>
      <t xml:space="preserve"> 6) 11)</t>
    </r>
  </si>
  <si>
    <t>8) Nicht erforderliche Sachleistungen zur häuslichen Pflege (§36) werden bis zu 40 % für anerkannte Angebote zur Unterstützung im Alltag  entsprechend § 45a/c eingesetzt, falls Rechnungen in entsrpechender Höhe für die Angebote eingereicht werden (höher als die verfügbaren Leistungen nach § 45b).</t>
  </si>
  <si>
    <t>Angebote zur Unterstützung im Alltag wird hier</t>
  </si>
  <si>
    <r>
      <t xml:space="preserve">vorgenommen (bis zu 40 % möglich) </t>
    </r>
    <r>
      <rPr>
        <vertAlign val="superscript"/>
        <sz val="10"/>
        <rFont val="Arial"/>
        <family val="2"/>
      </rPr>
      <t>8)</t>
    </r>
  </si>
  <si>
    <t>nach Umwandlung (s.o.)</t>
  </si>
  <si>
    <r>
      <t xml:space="preserve">Verbleibende Kosten
</t>
    </r>
    <r>
      <rPr>
        <sz val="12"/>
        <color rgb="FF000000"/>
        <rFont val="Arial"/>
        <family val="2"/>
      </rPr>
      <t>(in Pflegegrad 2-5 immer 
gleiche Kosten)</t>
    </r>
  </si>
  <si>
    <t>ab dem 4. Jahr</t>
  </si>
  <si>
    <t>5 %</t>
  </si>
  <si>
    <t>25 %</t>
  </si>
  <si>
    <t>45 %</t>
  </si>
  <si>
    <t>70 %</t>
  </si>
  <si>
    <t>verbleibende Kosten abzüglich Leistungszuschlag</t>
  </si>
  <si>
    <t>verbleibende Kosten bisher</t>
  </si>
  <si>
    <t>Leistungen der Pflegeversicherung ab 2022</t>
  </si>
  <si>
    <r>
      <t xml:space="preserve">Pflegeversicherungs-Rechner         </t>
    </r>
    <r>
      <rPr>
        <sz val="20"/>
        <rFont val="Cambria"/>
        <family val="1"/>
      </rPr>
      <t>(Vers. 2022/1)</t>
    </r>
    <r>
      <rPr>
        <b/>
        <sz val="20"/>
        <rFont val="Cambria"/>
        <family val="1"/>
      </rPr>
      <t xml:space="preserve">
</t>
    </r>
    <r>
      <rPr>
        <sz val="18"/>
        <rFont val="Cambria"/>
        <family val="1"/>
      </rPr>
      <t>Eine Hilfe zur Berechnung  individueller Leistungen und Restleistungen der Pflegeversicherung, wenn verschiedener Hilfen und Angebote in Anspruch genommen werden.</t>
    </r>
  </si>
  <si>
    <t xml:space="preserve">Hier geben Sie die Kostensätze (Kosten pro Tag) der von Ihnen genutzten Tagespflege ein. Sie erfahren die Kostensätze von Ihrer Tagespflegeeinrichtung. Wenn Sie bzw. Ihr Angehöriger keine Tagespflege besucht, lassen Sie die bereits eingetragenen Beträge einfach stehen und tragen im grünen Feld weiter unten bei "Besuchstage" die Zahl "0" ein. 
Jede Tagespflege hat einen nur für diese Tagespflege zutreffenden festen gleichbleibenden Kostensatz pro Besuchstag (Tagessatz). Dieser ist von der Pflegestufe abhängig und wird von jeder Tagespflegeeinrichtung mit den Pflegekassen meist einmal jährlich neu ausgehandelt. Der Tagessatz setzt sich aus mehreren Kostenanteilen zusammen.  </t>
  </si>
  <si>
    <t>Leistungszuschlag zu den Pflegeheimkosten ab 2022</t>
  </si>
  <si>
    <t>§ 43c</t>
  </si>
  <si>
    <t>im 1. Jahr</t>
  </si>
  <si>
    <t>im 2. Jahr</t>
  </si>
  <si>
    <t>im 3. Jahr</t>
  </si>
  <si>
    <t>Ab 2022 gibt es ab Pflegegrad 2 zusätzliche Leistungen für die Kosten im Pflegeheim: Je nach der bisherigen Gesamtdauer des Aufenthalts in einem (oder mehreren) Pflegeheimen wird ein Leistungszuschlag gewährt, der mit der Aufenthaltsdauer steigt. Dadurch verringern sich die selbst zu tragenden Kosten von Jahr zu Jahr bis zum vierten Jahr. Der Leistungszuschlag wird prozentual aus dem pflegebedingten Kostenanteil der bisherigen verbleibenden Kosten (siehe Tabelle oben) berechnet. Der Anteil ist ebenso wie die anderen zu tragenden Kosten in Pflegegrad 2-5 immer gleich. Einfach auszurechnen ist der pflegebedingte Anteil indem man die monatlichen Kostenanteile für Unterkunft, Verpflegung und Investitionen aus den insgesamt verbleibenden Kosten herausrechnet. Im Beispiel ob gehen wir davon aus, dass dies 1.300 € im Monat sind. Somit verbleiben noch 2.900 - 1.300 = 1.600 € als pflegebedingter Eigenanteil.</t>
  </si>
  <si>
    <t>Leistungszuschlag zu pflegebedingtem Eigenanteil</t>
  </si>
  <si>
    <t xml:space="preserve">Leistungszuschlag </t>
  </si>
  <si>
    <t>Pflegebedingter Eigenanteil bei Pflegegrad 2-5 (z.B.)</t>
  </si>
  <si>
    <t>§ 38a</t>
  </si>
  <si>
    <r>
      <t>Pflegehilfsmittel</t>
    </r>
    <r>
      <rPr>
        <sz val="3"/>
        <color rgb="FF000000"/>
        <rFont val="Arial"/>
        <family val="2"/>
      </rPr>
      <t xml:space="preserve"> </t>
    </r>
    <r>
      <rPr>
        <vertAlign val="superscript"/>
        <sz val="14"/>
        <color rgb="FF000000"/>
        <rFont val="Arial"/>
        <family val="2"/>
      </rPr>
      <t>2)</t>
    </r>
  </si>
  <si>
    <r>
      <t>Pflegehilfsmittel zum Verbrauch</t>
    </r>
    <r>
      <rPr>
        <sz val="6"/>
        <color rgb="FF000000"/>
        <rFont val="Arial"/>
        <family val="2"/>
      </rPr>
      <t xml:space="preserve"> </t>
    </r>
    <r>
      <rPr>
        <vertAlign val="superscript"/>
        <sz val="14"/>
        <color rgb="FF000000"/>
        <rFont val="Arial"/>
        <family val="2"/>
      </rPr>
      <t>3)</t>
    </r>
  </si>
  <si>
    <r>
      <t>Beitrag Renten-versicherung</t>
    </r>
    <r>
      <rPr>
        <sz val="10"/>
        <color rgb="FF000000"/>
        <rFont val="Arial"/>
        <family val="2"/>
      </rPr>
      <t xml:space="preserve"> </t>
    </r>
    <r>
      <rPr>
        <vertAlign val="superscript"/>
        <sz val="14"/>
        <color rgb="FF000000"/>
        <rFont val="Arial"/>
        <family val="2"/>
      </rPr>
      <t>4)</t>
    </r>
  </si>
  <si>
    <t>2) z. B. Pflegebetten, Pflegelifter, Badewannenlifter, Rollstühle, Toilettenstühle und vieles mehr</t>
  </si>
  <si>
    <t>3) z. B. Einmalhandschuhe, Desinfektionsmittel, saugende Bettschutzeinlagen</t>
  </si>
  <si>
    <t>4) Monatlich werden 100-550 € Rentenbeiträge für pflegende Angehörige eingezahlt, u.U. auch 45 € Arbeitslosenversicherung</t>
  </si>
  <si>
    <t>1) Für Kosten von nach § 45a anerkannten Angeboten zur Unterstützung im Alltag (z. B. Betreuungshilfen), Tagespflege,
    Kurzzeitpflege, Pflegedienst. In Pflegegrad 2-5 nicht für Hilfe bei der Körperpflege durch einen Pflegedienst.</t>
  </si>
  <si>
    <t xml:space="preserve">Durchschnittliche Kosten eines Heims ** </t>
  </si>
  <si>
    <t>** Je nach Pflegeheim sind die Gesamtkosten um bis zu 300 € im Monat höher oder niedriger. Auch die verbleibenden Kosten sind dadurch bei jedem Heim verschieden. Jedoch sind die verbleibenden Kosten in einem Heim bei Pflegegrad 2-5 immer gleich hoch (je nach Heim ca. 2.500 – 3.100 €).</t>
  </si>
  <si>
    <t>9) Für Helfer, die mit dem Leistungsempfänger bis zum 2. Grad verwandt oder verschwägert sind oder in häuslicher Gemeinschaft mit ihm leben, können Leistungen nach § 39 pro Jahr max. in Höhe des 1,5-fachen Betrags des monatlichen Pflegegelds als Aufwandsentschädigung erhalten werden. Zusätzlich kann allerdings Aufwandsersatz wie Fahrtkosten, Verdienstausfall usw. bis zur Höchstgrenze von 1.612 € oder 2.418 € eingefordert werden. Bei allen anderen Helfern gilt diese Einschränkung nicht.</t>
  </si>
  <si>
    <r>
      <t xml:space="preserve">Im Folgenden finden Sie eine Anleitung für das Tabellenblatt </t>
    </r>
    <r>
      <rPr>
        <b/>
        <sz val="11"/>
        <rFont val="Calibri"/>
        <family val="2"/>
      </rPr>
      <t>"Individuelle Leistungen"</t>
    </r>
    <r>
      <rPr>
        <sz val="11"/>
        <rFont val="Calibri"/>
        <family val="2"/>
      </rPr>
      <t xml:space="preserve"> (der Pflegeversicherung). Zudem finden Sie unter </t>
    </r>
    <r>
      <rPr>
        <b/>
        <sz val="11"/>
        <rFont val="Calibri"/>
        <family val="2"/>
      </rPr>
      <t>"Überblick Leistungen"</t>
    </r>
    <r>
      <rPr>
        <sz val="11"/>
        <rFont val="Calibri"/>
        <family val="2"/>
      </rPr>
      <t xml:space="preserve"> noch eine Übersicht mit alllen Leistungen und Leistungsbeträgen der Pflegeversicherung (auf Tabellenblatt-Reiter "Überblick Leistungen" unten klicken) .
Aufgrund der mittlerweile vielfältigen Leistungen der Pflegeversicherung mit unterschiedlichen Regelungen und flexiblen Nutzungsmöglichkeiten ist eine gute Nutzung der Leistungen für den eigenen Hilfebedarf nicht mehr so einfach. Durch einfache Eingaben in diesem Rechner erhalten Sie jedoch schnell einen Überblick über Ihre Leistungen und die Möglichkeiten, diese für unterschiedliche Hilfen einzusetzen. Grundlage für die Berechnungen ist der Gesetzesstand von Januar 2022.</t>
    </r>
  </si>
  <si>
    <t>Sie erhalten hier einen Überblick über Ihre individuellen Leistungen der Pflegeversicherung pro Monat und pro Jahr im häuslichen Bereich. Ebenso werden die Kosten für genutze Angebote berechnet und welche Pflegeversicherungsleistungen in welcher Höhe Sie dafür einsetzen können. Und Sier erfahren, welche Restleistungen Ihnen noch zur Verfügung stehen. 
Alle wichtigen Leistungen der Pflegeversicherung sind im Rechner angegeben. Einige wie etwa die Leistungen für Technische Hilfsmittel und Wohnumfeldgestaltung, der Zuschlag für ambulante Wohngemeinschaften, Rentenversicherungsbeiträge für pflegende Angehörige und Pflegehilfmittel zum Verbrauch finden Sie nicht. Angaben hierzu finden Sie im Tabellenblatt "Überblick Leistungen".
Viele Menschen kennen Ihre Leistungsansprüche bei der Pflegeversicherung nur unvollständig und nutzen daher manche Möglichkeiten nicht. Informationen zu Leistungsansprüchen finden Sie gut beschrieben im „Ratgeber zur Pflegeversicherung“ (Download unter www.alzheimerberatung-stuttgart.de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</si>
</sst>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8" formatCode="#,##0.00\ &quot;€&quot;;[Red]\-#,##0.00\ &quot;€&quot;"/>
    <numFmt numFmtId="44" formatCode="_-* #,##0.00\ &quot;€&quot;_-;\-* #,##0.00\ &quot;€&quot;_-;_-* &quot;-&quot;??\ &quot;€&quot;_-;_-@_-"/>
    <numFmt numFmtId="164" formatCode="0.0"/>
    <numFmt numFmtId="165" formatCode="#,##0.00_ ;[Red]\-#,##0.00\ "/>
    <numFmt numFmtId="166" formatCode="0.0\ &quot;km&quot;"/>
  </numFmts>
  <fonts count="56" x14ac:knownFonts="1">
    <font>
      <sz val="10"/>
      <name val="Arial"/>
    </font>
    <font>
      <sz val="10"/>
      <name val="Arial"/>
      <family val="2"/>
    </font>
    <font>
      <b/>
      <sz val="10"/>
      <name val="Arial"/>
      <family val="2"/>
    </font>
    <font>
      <sz val="10"/>
      <name val="Arial"/>
      <family val="2"/>
    </font>
    <font>
      <sz val="9"/>
      <name val="Arial"/>
      <family val="2"/>
    </font>
    <font>
      <b/>
      <i/>
      <sz val="12"/>
      <name val="Arial"/>
      <family val="2"/>
    </font>
    <font>
      <sz val="18"/>
      <name val="Arial"/>
      <family val="2"/>
    </font>
    <font>
      <b/>
      <sz val="11"/>
      <name val="Arial"/>
      <family val="2"/>
    </font>
    <font>
      <b/>
      <sz val="9"/>
      <name val="Arial"/>
      <family val="2"/>
    </font>
    <font>
      <sz val="11"/>
      <name val="Arial"/>
      <family val="2"/>
    </font>
    <font>
      <b/>
      <u/>
      <sz val="10"/>
      <name val="Arial"/>
      <family val="2"/>
    </font>
    <font>
      <b/>
      <sz val="18"/>
      <name val="Cambria"/>
      <family val="1"/>
    </font>
    <font>
      <b/>
      <sz val="20"/>
      <name val="Cambria"/>
      <family val="1"/>
    </font>
    <font>
      <sz val="11"/>
      <name val="Calibri"/>
      <family val="2"/>
    </font>
    <font>
      <b/>
      <sz val="11"/>
      <name val="Calibri"/>
      <family val="2"/>
    </font>
    <font>
      <b/>
      <sz val="13"/>
      <name val="Cambria"/>
      <family val="1"/>
    </font>
    <font>
      <u/>
      <sz val="10"/>
      <name val="Arial"/>
      <family val="2"/>
    </font>
    <font>
      <vertAlign val="superscript"/>
      <sz val="10"/>
      <name val="Arial"/>
      <family val="2"/>
    </font>
    <font>
      <b/>
      <u/>
      <sz val="11"/>
      <name val="Arial"/>
      <family val="2"/>
    </font>
    <font>
      <b/>
      <vertAlign val="superscript"/>
      <sz val="11"/>
      <name val="Arial"/>
      <family val="2"/>
    </font>
    <font>
      <b/>
      <sz val="16"/>
      <name val="Arial"/>
      <family val="2"/>
    </font>
    <font>
      <b/>
      <vertAlign val="superscript"/>
      <sz val="10"/>
      <name val="Arial"/>
      <family val="2"/>
    </font>
    <font>
      <sz val="9"/>
      <name val="Arial Narrow"/>
      <family val="2"/>
    </font>
    <font>
      <sz val="18"/>
      <name val="Cambria"/>
      <family val="1"/>
    </font>
    <font>
      <b/>
      <sz val="14"/>
      <color rgb="FFFFFFFF"/>
      <name val="Arial"/>
      <family val="2"/>
    </font>
    <font>
      <sz val="14"/>
      <color rgb="FF000000"/>
      <name val="Arial"/>
      <family val="2"/>
    </font>
    <font>
      <b/>
      <sz val="14"/>
      <color rgb="FF000000"/>
      <name val="Arial"/>
      <family val="2"/>
    </font>
    <font>
      <sz val="12"/>
      <color rgb="FF000000"/>
      <name val="Arial"/>
      <family val="2"/>
    </font>
    <font>
      <sz val="3"/>
      <color rgb="FF000000"/>
      <name val="Arial"/>
      <family val="2"/>
    </font>
    <font>
      <vertAlign val="superscript"/>
      <sz val="14"/>
      <color rgb="FF000000"/>
      <name val="Arial"/>
      <family val="2"/>
    </font>
    <font>
      <sz val="6"/>
      <color rgb="FF000000"/>
      <name val="Arial"/>
      <family val="2"/>
    </font>
    <font>
      <b/>
      <sz val="24"/>
      <color rgb="FF000000"/>
      <name val="Arial"/>
      <family val="2"/>
    </font>
    <font>
      <u/>
      <sz val="10"/>
      <color theme="10"/>
      <name val="Arial"/>
      <family val="2"/>
    </font>
    <font>
      <sz val="20"/>
      <name val="Cambria"/>
      <family val="1"/>
    </font>
    <font>
      <b/>
      <i/>
      <sz val="10"/>
      <name val="Arial"/>
      <family val="2"/>
    </font>
    <font>
      <b/>
      <i/>
      <sz val="11"/>
      <name val="Arial"/>
      <family val="2"/>
    </font>
    <font>
      <b/>
      <sz val="16"/>
      <color theme="0"/>
      <name val="Arial"/>
      <family val="2"/>
    </font>
    <font>
      <sz val="18"/>
      <name val="Arial"/>
      <family val="2"/>
    </font>
    <font>
      <b/>
      <sz val="12"/>
      <color rgb="FFFFFFFF"/>
      <name val="Arial"/>
      <family val="2"/>
    </font>
    <font>
      <b/>
      <sz val="14"/>
      <color rgb="FFFFFFFF"/>
      <name val="Arial"/>
      <family val="2"/>
    </font>
    <font>
      <b/>
      <sz val="16"/>
      <color rgb="FFFFFFFF"/>
      <name val="Arial"/>
      <family val="2"/>
    </font>
    <font>
      <sz val="14"/>
      <color rgb="FF000000"/>
      <name val="Arial"/>
      <family val="2"/>
    </font>
    <font>
      <sz val="12"/>
      <color rgb="FF000000"/>
      <name val="Arial"/>
      <family val="2"/>
    </font>
    <font>
      <b/>
      <sz val="14"/>
      <color rgb="FF000000"/>
      <name val="Arial"/>
      <family val="2"/>
    </font>
    <font>
      <sz val="11"/>
      <color rgb="FF000000"/>
      <name val="Arial"/>
      <family val="2"/>
    </font>
    <font>
      <b/>
      <sz val="20"/>
      <color rgb="FF000000"/>
      <name val="Arial"/>
      <family val="2"/>
    </font>
    <font>
      <b/>
      <sz val="16"/>
      <color rgb="FFFFFFFF"/>
      <name val="Arial"/>
      <family val="2"/>
    </font>
    <font>
      <b/>
      <vertAlign val="superscript"/>
      <sz val="14"/>
      <color rgb="FF000000"/>
      <name val="Arial"/>
      <family val="2"/>
    </font>
    <font>
      <sz val="11"/>
      <color rgb="FF000000"/>
      <name val="Arial"/>
      <family val="2"/>
    </font>
    <font>
      <sz val="10"/>
      <color rgb="FF000000"/>
      <name val="Arial"/>
      <family val="2"/>
    </font>
    <font>
      <sz val="12"/>
      <name val="Arial"/>
      <family val="2"/>
    </font>
    <font>
      <i/>
      <sz val="16"/>
      <color rgb="FFFF0000"/>
      <name val="Arial"/>
      <family val="2"/>
    </font>
    <font>
      <b/>
      <i/>
      <vertAlign val="superscript"/>
      <sz val="10"/>
      <name val="Arial"/>
      <family val="2"/>
    </font>
    <font>
      <i/>
      <sz val="14"/>
      <color rgb="FF000000"/>
      <name val="Arial"/>
      <family val="2"/>
    </font>
    <font>
      <b/>
      <i/>
      <sz val="14"/>
      <color rgb="FF000000"/>
      <name val="Arial"/>
      <family val="2"/>
    </font>
    <font>
      <i/>
      <sz val="18"/>
      <name val="Arial"/>
      <family val="2"/>
    </font>
  </fonts>
  <fills count="39">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rgb="FFFFFF00"/>
        <bgColor indexed="64"/>
      </patternFill>
    </fill>
    <fill>
      <patternFill patternType="solid">
        <fgColor rgb="FFFFCC00"/>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rgb="FF66FFFF"/>
        <bgColor indexed="64"/>
      </patternFill>
    </fill>
    <fill>
      <patternFill patternType="solid">
        <fgColor rgb="FFFFCCFF"/>
        <bgColor indexed="64"/>
      </patternFill>
    </fill>
    <fill>
      <patternFill patternType="solid">
        <fgColor rgb="FFFFD9B3"/>
        <bgColor indexed="64"/>
      </patternFill>
    </fill>
    <fill>
      <patternFill patternType="solid">
        <fgColor theme="0" tint="-4.9989318521683403E-2"/>
        <bgColor indexed="64"/>
      </patternFill>
    </fill>
    <fill>
      <patternFill patternType="solid">
        <fgColor rgb="FF00CC99"/>
        <bgColor indexed="64"/>
      </patternFill>
    </fill>
    <fill>
      <patternFill patternType="solid">
        <fgColor rgb="FF99FF99"/>
        <bgColor indexed="64"/>
      </patternFill>
    </fill>
    <fill>
      <patternFill patternType="solid">
        <fgColor theme="0" tint="-0.499984740745262"/>
        <bgColor indexed="64"/>
      </patternFill>
    </fill>
    <fill>
      <patternFill patternType="solid">
        <fgColor rgb="FF00B0F0"/>
        <bgColor indexed="64"/>
      </patternFill>
    </fill>
    <fill>
      <patternFill patternType="solid">
        <fgColor rgb="FF9999FF"/>
        <bgColor indexed="64"/>
      </patternFill>
    </fill>
    <fill>
      <patternFill patternType="solid">
        <fgColor rgb="FF33CCCC"/>
        <bgColor indexed="64"/>
      </patternFill>
    </fill>
    <fill>
      <patternFill patternType="solid">
        <fgColor rgb="FFFF66FF"/>
        <bgColor indexed="64"/>
      </patternFill>
    </fill>
    <fill>
      <patternFill patternType="solid">
        <fgColor rgb="FFFF9999"/>
        <bgColor indexed="64"/>
      </patternFill>
    </fill>
    <fill>
      <patternFill patternType="solid">
        <fgColor rgb="FFA8E0C8"/>
        <bgColor indexed="64"/>
      </patternFill>
    </fill>
    <fill>
      <patternFill patternType="solid">
        <fgColor rgb="FF6DD9FF"/>
        <bgColor indexed="64"/>
      </patternFill>
    </fill>
    <fill>
      <patternFill patternType="solid">
        <fgColor rgb="FFB9B9FF"/>
        <bgColor indexed="64"/>
      </patternFill>
    </fill>
    <fill>
      <patternFill patternType="solid">
        <fgColor rgb="FF7CE0DE"/>
        <bgColor indexed="64"/>
      </patternFill>
    </fill>
    <fill>
      <patternFill patternType="solid">
        <fgColor rgb="FFFF9BFF"/>
        <bgColor indexed="64"/>
      </patternFill>
    </fill>
    <fill>
      <patternFill patternType="solid">
        <fgColor rgb="FFFFB3B3"/>
        <bgColor indexed="64"/>
      </patternFill>
    </fill>
    <fill>
      <patternFill patternType="solid">
        <fgColor rgb="FFD8F0E5"/>
        <bgColor indexed="64"/>
      </patternFill>
    </fill>
    <fill>
      <patternFill patternType="solid">
        <fgColor rgb="FFA7E8FF"/>
        <bgColor indexed="64"/>
      </patternFill>
    </fill>
    <fill>
      <patternFill patternType="solid">
        <fgColor rgb="FFD9D9FF"/>
        <bgColor indexed="64"/>
      </patternFill>
    </fill>
    <fill>
      <patternFill patternType="solid">
        <fgColor rgb="FFBCEFEE"/>
        <bgColor indexed="64"/>
      </patternFill>
    </fill>
    <fill>
      <patternFill patternType="solid">
        <fgColor rgb="FFFFCDFF"/>
        <bgColor indexed="64"/>
      </patternFill>
    </fill>
    <fill>
      <patternFill patternType="solid">
        <fgColor rgb="FFFFE1E1"/>
        <bgColor indexed="64"/>
      </patternFill>
    </fill>
    <fill>
      <patternFill patternType="solid">
        <fgColor rgb="FFFFFF99"/>
        <bgColor indexed="64"/>
      </patternFill>
    </fill>
    <fill>
      <patternFill patternType="solid">
        <fgColor rgb="FFFFC5E2"/>
        <bgColor indexed="64"/>
      </patternFill>
    </fill>
    <fill>
      <patternFill patternType="solid">
        <fgColor rgb="FFFFB7DB"/>
        <bgColor indexed="64"/>
      </patternFill>
    </fill>
    <fill>
      <patternFill patternType="solid">
        <fgColor rgb="FF90EB89"/>
        <bgColor indexed="64"/>
      </patternFill>
    </fill>
    <fill>
      <patternFill patternType="solid">
        <fgColor rgb="FFE0CAFE"/>
        <bgColor indexed="64"/>
      </patternFill>
    </fill>
    <fill>
      <patternFill patternType="solid">
        <fgColor rgb="FFFFFF6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BFBFBF"/>
      </bottom>
      <diagonal/>
    </border>
    <border>
      <left style="medium">
        <color rgb="FFFFFFFF"/>
      </left>
      <right style="thick">
        <color rgb="FFBFBFBF"/>
      </right>
      <top style="medium">
        <color rgb="FFFFFFFF"/>
      </top>
      <bottom/>
      <diagonal/>
    </border>
    <border>
      <left style="medium">
        <color rgb="FFFFFFFF"/>
      </left>
      <right style="thick">
        <color rgb="FFBFBFBF"/>
      </right>
      <top/>
      <bottom style="thick">
        <color rgb="FFBFBFBF"/>
      </bottom>
      <diagonal/>
    </border>
    <border>
      <left style="thick">
        <color rgb="FFBFBFBF"/>
      </left>
      <right style="thick">
        <color rgb="FFBFBFBF"/>
      </right>
      <top style="thick">
        <color rgb="FFBFBFBF"/>
      </top>
      <bottom style="thick">
        <color rgb="FFBFBFBF"/>
      </bottom>
      <diagonal/>
    </border>
    <border>
      <left style="thick">
        <color rgb="FFBFBFBF"/>
      </left>
      <right style="thick">
        <color rgb="FFBFBFBF"/>
      </right>
      <top style="thick">
        <color rgb="FFBFBFBF"/>
      </top>
      <bottom/>
      <diagonal/>
    </border>
    <border>
      <left style="thick">
        <color rgb="FFBFBFBF"/>
      </left>
      <right style="thick">
        <color rgb="FFBFBFBF"/>
      </right>
      <top/>
      <bottom style="thick">
        <color rgb="FFBFBFBF"/>
      </bottom>
      <diagonal/>
    </border>
    <border>
      <left style="thick">
        <color rgb="FFBFBFBF"/>
      </left>
      <right style="thick">
        <color rgb="FFBFBFBF"/>
      </right>
      <top style="medium">
        <color rgb="FFFFFFFF"/>
      </top>
      <bottom/>
      <diagonal/>
    </border>
    <border>
      <left style="thick">
        <color rgb="FFBFBFBF"/>
      </left>
      <right style="medium">
        <color rgb="FFFFFFFF"/>
      </right>
      <top style="medium">
        <color rgb="FFFFFFFF"/>
      </top>
      <bottom/>
      <diagonal/>
    </border>
    <border>
      <left style="thick">
        <color rgb="FFBFBFBF"/>
      </left>
      <right style="medium">
        <color rgb="FFFFFFFF"/>
      </right>
      <top/>
      <bottom style="thick">
        <color rgb="FFBFBFBF"/>
      </bottom>
      <diagonal/>
    </border>
    <border>
      <left style="medium">
        <color rgb="FFFFFFFF"/>
      </left>
      <right style="medium">
        <color rgb="FFFFFFFF"/>
      </right>
      <top style="thick">
        <color rgb="FFBFBFBF"/>
      </top>
      <bottom style="thick">
        <color rgb="FFBFBFBF"/>
      </bottom>
      <diagonal/>
    </border>
    <border>
      <left style="medium">
        <color rgb="FFFFFFFF"/>
      </left>
      <right style="medium">
        <color rgb="FFFFFFFF"/>
      </right>
      <top style="thick">
        <color rgb="FFBFBFBF"/>
      </top>
      <bottom/>
      <diagonal/>
    </border>
    <border>
      <left style="medium">
        <color rgb="FFFFFFFF"/>
      </left>
      <right style="thick">
        <color rgb="FFBFBFBF"/>
      </right>
      <top style="thick">
        <color rgb="FFBFBFBF"/>
      </top>
      <bottom style="thick">
        <color rgb="FFBFBFBF"/>
      </bottom>
      <diagonal/>
    </border>
    <border>
      <left style="medium">
        <color rgb="FFFFFFFF"/>
      </left>
      <right style="thick">
        <color rgb="FFBFBFBF"/>
      </right>
      <top style="thick">
        <color rgb="FFBFBFBF"/>
      </top>
      <bottom/>
      <diagonal/>
    </border>
    <border>
      <left style="thick">
        <color rgb="FFBFBFBF"/>
      </left>
      <right style="medium">
        <color rgb="FFFFFFFF"/>
      </right>
      <top style="thick">
        <color rgb="FFBFBFBF"/>
      </top>
      <bottom style="thick">
        <color rgb="FFBFBFBF"/>
      </bottom>
      <diagonal/>
    </border>
    <border>
      <left style="thick">
        <color rgb="FFBFBFBF"/>
      </left>
      <right style="medium">
        <color rgb="FFFFFFFF"/>
      </right>
      <top style="thick">
        <color rgb="FFBFBFBF"/>
      </top>
      <bottom/>
      <diagonal/>
    </border>
    <border>
      <left style="medium">
        <color rgb="FFFFFFFF"/>
      </left>
      <right style="medium">
        <color rgb="FFFFFFFF"/>
      </right>
      <top/>
      <bottom/>
      <diagonal/>
    </border>
    <border>
      <left style="medium">
        <color rgb="FFFFFFFF"/>
      </left>
      <right style="thick">
        <color rgb="FFBFBFBF"/>
      </right>
      <top/>
      <bottom/>
      <diagonal/>
    </border>
    <border>
      <left style="thick">
        <color rgb="FFBFBFBF"/>
      </left>
      <right style="thick">
        <color rgb="FFBFBFBF"/>
      </right>
      <top/>
      <bottom/>
      <diagonal/>
    </border>
    <border>
      <left style="thick">
        <color rgb="FFBFBFBF"/>
      </left>
      <right style="medium">
        <color rgb="FFFFFFFF"/>
      </right>
      <top/>
      <bottom/>
      <diagonal/>
    </border>
    <border>
      <left style="medium">
        <color rgb="FFFFFFFF"/>
      </left>
      <right style="medium">
        <color rgb="FFFFFFFF"/>
      </right>
      <top style="thick">
        <color rgb="FFBFBFBF"/>
      </top>
      <bottom style="thick">
        <color theme="0" tint="-0.24994659260841701"/>
      </bottom>
      <diagonal/>
    </border>
    <border>
      <left style="medium">
        <color rgb="FFFFFFFF"/>
      </left>
      <right/>
      <top style="thick">
        <color rgb="FFBFBFBF"/>
      </top>
      <bottom style="thick">
        <color theme="0" tint="-0.24994659260841701"/>
      </bottom>
      <diagonal/>
    </border>
    <border>
      <left/>
      <right style="medium">
        <color rgb="FFFFFFFF"/>
      </right>
      <top style="thick">
        <color rgb="FFBFBFBF"/>
      </top>
      <bottom style="thick">
        <color theme="0" tint="-0.24994659260841701"/>
      </bottom>
      <diagonal/>
    </border>
    <border>
      <left style="medium">
        <color rgb="FFFFFFFF"/>
      </left>
      <right style="thick">
        <color rgb="FFBFBFBF"/>
      </right>
      <top style="thick">
        <color rgb="FFBFBFBF"/>
      </top>
      <bottom style="thick">
        <color theme="0" tint="-0.24994659260841701"/>
      </bottom>
      <diagonal/>
    </border>
    <border>
      <left style="thick">
        <color rgb="FFBFBFBF"/>
      </left>
      <right style="thick">
        <color rgb="FFBFBFBF"/>
      </right>
      <top style="thick">
        <color rgb="FFBFBFBF"/>
      </top>
      <bottom style="thick">
        <color theme="0" tint="-0.24994659260841701"/>
      </bottom>
      <diagonal/>
    </border>
    <border>
      <left style="thick">
        <color rgb="FFBFBFBF"/>
      </left>
      <right style="medium">
        <color rgb="FFFFFFFF"/>
      </right>
      <top style="thick">
        <color rgb="FFBFBFBF"/>
      </top>
      <bottom style="thick">
        <color theme="0" tint="-0.24994659260841701"/>
      </bottom>
      <diagonal/>
    </border>
    <border>
      <left style="medium">
        <color rgb="FFFFFFFF"/>
      </left>
      <right/>
      <top style="thick">
        <color rgb="FFBFBFBF"/>
      </top>
      <bottom style="thick">
        <color rgb="FFBFBFBF"/>
      </bottom>
      <diagonal/>
    </border>
    <border>
      <left/>
      <right style="medium">
        <color rgb="FFFFFFFF"/>
      </right>
      <top style="thick">
        <color rgb="FFBFBFBF"/>
      </top>
      <bottom style="thick">
        <color rgb="FFBFBFBF"/>
      </bottom>
      <diagonal/>
    </border>
    <border>
      <left/>
      <right/>
      <top style="thick">
        <color rgb="FFBFBFBF"/>
      </top>
      <bottom/>
      <diagonal/>
    </border>
  </borders>
  <cellStyleXfs count="4">
    <xf numFmtId="0" fontId="0" fillId="0" borderId="0"/>
    <xf numFmtId="0" fontId="3" fillId="0" borderId="0"/>
    <xf numFmtId="0" fontId="32" fillId="0" borderId="0" applyNumberFormat="0" applyFill="0" applyBorder="0" applyAlignment="0" applyProtection="0"/>
    <xf numFmtId="0" fontId="1" fillId="0" borderId="0"/>
  </cellStyleXfs>
  <cellXfs count="460">
    <xf numFmtId="0" fontId="0" fillId="0" borderId="0" xfId="0"/>
    <xf numFmtId="8" fontId="0" fillId="2" borderId="1" xfId="0" applyNumberFormat="1" applyFill="1" applyBorder="1" applyProtection="1">
      <protection locked="0"/>
    </xf>
    <xf numFmtId="0" fontId="0" fillId="0" borderId="0" xfId="0" applyBorder="1"/>
    <xf numFmtId="0" fontId="3" fillId="0" borderId="0" xfId="0" applyFont="1"/>
    <xf numFmtId="0" fontId="0" fillId="0" borderId="18" xfId="0" applyBorder="1"/>
    <xf numFmtId="0" fontId="15" fillId="0" borderId="0" xfId="0" applyFont="1" applyAlignment="1">
      <alignment horizontal="left" wrapText="1"/>
    </xf>
    <xf numFmtId="0" fontId="0" fillId="4" borderId="0" xfId="0" applyFill="1"/>
    <xf numFmtId="0" fontId="11" fillId="0" borderId="0" xfId="0" applyFont="1" applyFill="1" applyAlignment="1">
      <alignment horizontal="left" wrapText="1"/>
    </xf>
    <xf numFmtId="0" fontId="13" fillId="0" borderId="0" xfId="0" applyFont="1" applyFill="1" applyAlignment="1">
      <alignment wrapText="1"/>
    </xf>
    <xf numFmtId="0" fontId="15" fillId="0" borderId="0" xfId="0" applyFont="1" applyFill="1" applyAlignment="1">
      <alignment horizontal="left" wrapText="1"/>
    </xf>
    <xf numFmtId="0" fontId="13" fillId="0" borderId="0" xfId="0" applyFont="1" applyAlignment="1">
      <alignment horizontal="left" wrapText="1"/>
    </xf>
    <xf numFmtId="0" fontId="0" fillId="5" borderId="0" xfId="0" applyFill="1"/>
    <xf numFmtId="0" fontId="13" fillId="0" borderId="0" xfId="0" applyFont="1" applyAlignment="1">
      <alignment vertical="center" wrapText="1"/>
    </xf>
    <xf numFmtId="165" fontId="0" fillId="2" borderId="7" xfId="0" applyNumberFormat="1" applyFill="1" applyBorder="1" applyAlignment="1" applyProtection="1">
      <alignment horizontal="center"/>
      <protection locked="0"/>
    </xf>
    <xf numFmtId="0" fontId="0" fillId="4" borderId="1" xfId="0" applyFill="1" applyBorder="1" applyProtection="1">
      <protection locked="0"/>
    </xf>
    <xf numFmtId="44" fontId="0" fillId="2" borderId="7" xfId="0" applyNumberFormat="1" applyFill="1" applyBorder="1" applyProtection="1">
      <protection locked="0"/>
    </xf>
    <xf numFmtId="8" fontId="0" fillId="2" borderId="22" xfId="0" applyNumberFormat="1" applyFill="1" applyBorder="1" applyProtection="1">
      <protection locked="0"/>
    </xf>
    <xf numFmtId="44" fontId="0" fillId="2" borderId="23" xfId="0" applyNumberFormat="1" applyFill="1" applyBorder="1" applyProtection="1">
      <protection locked="0"/>
    </xf>
    <xf numFmtId="8" fontId="0" fillId="0" borderId="0" xfId="0" applyNumberFormat="1"/>
    <xf numFmtId="0" fontId="0" fillId="7" borderId="0" xfId="0" applyFill="1"/>
    <xf numFmtId="8" fontId="2" fillId="7" borderId="0" xfId="0" applyNumberFormat="1" applyFont="1" applyFill="1" applyBorder="1" applyProtection="1"/>
    <xf numFmtId="0" fontId="0" fillId="8" borderId="0" xfId="0" applyFill="1"/>
    <xf numFmtId="0" fontId="3" fillId="8" borderId="0" xfId="0" applyFont="1" applyFill="1" applyAlignment="1">
      <alignment horizontal="right"/>
    </xf>
    <xf numFmtId="0" fontId="0" fillId="8" borderId="0" xfId="0" applyFill="1" applyAlignment="1">
      <alignment horizontal="right"/>
    </xf>
    <xf numFmtId="0" fontId="0" fillId="8" borderId="26" xfId="0" applyFill="1" applyBorder="1"/>
    <xf numFmtId="0" fontId="0" fillId="4" borderId="26" xfId="0" applyFill="1" applyBorder="1"/>
    <xf numFmtId="0" fontId="2" fillId="8" borderId="0" xfId="0" applyFont="1" applyFill="1"/>
    <xf numFmtId="0" fontId="2" fillId="8" borderId="0" xfId="0" applyFont="1" applyFill="1" applyAlignment="1">
      <alignment horizontal="right"/>
    </xf>
    <xf numFmtId="0" fontId="2" fillId="4" borderId="0" xfId="0" applyFont="1" applyFill="1"/>
    <xf numFmtId="0" fontId="2" fillId="4" borderId="0" xfId="0" applyFont="1" applyFill="1" applyAlignment="1">
      <alignment horizontal="right"/>
    </xf>
    <xf numFmtId="0" fontId="2" fillId="9" borderId="0" xfId="0" applyFont="1" applyFill="1" applyAlignment="1">
      <alignment horizontal="right"/>
    </xf>
    <xf numFmtId="0" fontId="0" fillId="9" borderId="0" xfId="0" applyFill="1"/>
    <xf numFmtId="0" fontId="3" fillId="9" borderId="0" xfId="0" applyFont="1" applyFill="1" applyAlignment="1">
      <alignment horizontal="right"/>
    </xf>
    <xf numFmtId="0" fontId="0" fillId="9" borderId="26" xfId="0" applyFill="1" applyBorder="1"/>
    <xf numFmtId="8" fontId="0" fillId="9" borderId="0" xfId="0" applyNumberFormat="1" applyFill="1"/>
    <xf numFmtId="8" fontId="0" fillId="9" borderId="0" xfId="0" applyNumberFormat="1" applyFill="1" applyBorder="1" applyProtection="1"/>
    <xf numFmtId="8" fontId="2" fillId="7" borderId="0" xfId="0" applyNumberFormat="1" applyFont="1" applyFill="1"/>
    <xf numFmtId="0" fontId="3" fillId="4" borderId="0" xfId="0" applyFont="1" applyFill="1" applyAlignment="1">
      <alignment horizontal="right"/>
    </xf>
    <xf numFmtId="8" fontId="0" fillId="4" borderId="0" xfId="0" applyNumberFormat="1" applyFill="1" applyBorder="1" applyProtection="1"/>
    <xf numFmtId="8" fontId="0" fillId="8" borderId="0" xfId="0" applyNumberFormat="1" applyFill="1" applyBorder="1" applyProtection="1"/>
    <xf numFmtId="0" fontId="0" fillId="0" borderId="0" xfId="0" applyFont="1" applyFill="1" applyBorder="1"/>
    <xf numFmtId="0" fontId="3" fillId="9" borderId="27" xfId="0" applyFont="1" applyFill="1" applyBorder="1" applyAlignment="1">
      <alignment horizontal="right"/>
    </xf>
    <xf numFmtId="0" fontId="0" fillId="0" borderId="27" xfId="0" applyBorder="1"/>
    <xf numFmtId="0" fontId="0" fillId="10" borderId="27" xfId="0" applyFill="1" applyBorder="1"/>
    <xf numFmtId="0" fontId="0" fillId="9" borderId="27" xfId="0" applyFill="1" applyBorder="1"/>
    <xf numFmtId="0" fontId="2" fillId="11" borderId="27" xfId="0" applyFont="1" applyFill="1" applyBorder="1"/>
    <xf numFmtId="0" fontId="2" fillId="11" borderId="27" xfId="0" applyFont="1" applyFill="1" applyBorder="1" applyAlignment="1">
      <alignment horizontal="right"/>
    </xf>
    <xf numFmtId="0" fontId="0" fillId="11" borderId="27" xfId="0" applyFill="1" applyBorder="1"/>
    <xf numFmtId="0" fontId="3" fillId="11" borderId="0" xfId="0" applyFont="1" applyFill="1" applyBorder="1" applyAlignment="1">
      <alignment horizontal="right"/>
    </xf>
    <xf numFmtId="0" fontId="4" fillId="11" borderId="27" xfId="0" applyFont="1" applyFill="1" applyBorder="1" applyAlignment="1">
      <alignment horizontal="center"/>
    </xf>
    <xf numFmtId="0" fontId="3" fillId="11" borderId="27" xfId="0" applyFont="1" applyFill="1" applyBorder="1" applyAlignment="1">
      <alignment horizontal="right"/>
    </xf>
    <xf numFmtId="0" fontId="2" fillId="4" borderId="27" xfId="0" applyFont="1" applyFill="1" applyBorder="1"/>
    <xf numFmtId="0" fontId="0" fillId="4" borderId="27" xfId="0" applyFill="1" applyBorder="1" applyAlignment="1">
      <alignment horizontal="right"/>
    </xf>
    <xf numFmtId="0" fontId="3" fillId="4" borderId="27" xfId="0" applyFont="1" applyFill="1" applyBorder="1" applyAlignment="1">
      <alignment horizontal="right" vertical="center"/>
    </xf>
    <xf numFmtId="0" fontId="0" fillId="4" borderId="27" xfId="0" applyFill="1" applyBorder="1"/>
    <xf numFmtId="0" fontId="0" fillId="4" borderId="25" xfId="0" applyFill="1" applyBorder="1"/>
    <xf numFmtId="0" fontId="2" fillId="9" borderId="27" xfId="0" applyFont="1" applyFill="1" applyBorder="1"/>
    <xf numFmtId="0" fontId="4" fillId="9" borderId="27" xfId="0" applyFont="1" applyFill="1" applyBorder="1"/>
    <xf numFmtId="0" fontId="4" fillId="9" borderId="27" xfId="0" applyFont="1" applyFill="1" applyBorder="1" applyAlignment="1">
      <alignment vertical="top"/>
    </xf>
    <xf numFmtId="0" fontId="4" fillId="9" borderId="27" xfId="0" applyFont="1" applyFill="1" applyBorder="1" applyAlignment="1">
      <alignment horizontal="right"/>
    </xf>
    <xf numFmtId="0" fontId="0" fillId="9" borderId="25" xfId="0" applyFill="1" applyBorder="1"/>
    <xf numFmtId="0" fontId="2" fillId="10" borderId="27" xfId="0" applyFont="1" applyFill="1" applyBorder="1" applyAlignment="1">
      <alignment horizontal="right"/>
    </xf>
    <xf numFmtId="0" fontId="2" fillId="10" borderId="27" xfId="0" applyFont="1" applyFill="1" applyBorder="1"/>
    <xf numFmtId="0" fontId="3" fillId="10" borderId="27" xfId="0" applyFont="1" applyFill="1" applyBorder="1"/>
    <xf numFmtId="0" fontId="2" fillId="10" borderId="27" xfId="0" applyFont="1" applyFill="1" applyBorder="1" applyAlignment="1">
      <alignment horizontal="left"/>
    </xf>
    <xf numFmtId="0" fontId="0" fillId="4" borderId="21" xfId="0" applyFill="1" applyBorder="1" applyAlignment="1">
      <alignment horizontal="right"/>
    </xf>
    <xf numFmtId="0" fontId="3" fillId="4" borderId="21" xfId="0" applyFont="1" applyFill="1" applyBorder="1" applyAlignment="1">
      <alignment horizontal="right"/>
    </xf>
    <xf numFmtId="0" fontId="3" fillId="4" borderId="27" xfId="0" applyFont="1" applyFill="1" applyBorder="1" applyAlignment="1">
      <alignment horizontal="right"/>
    </xf>
    <xf numFmtId="0" fontId="3" fillId="4" borderId="27" xfId="0" applyFont="1" applyFill="1" applyBorder="1" applyAlignment="1">
      <alignment horizontal="center"/>
    </xf>
    <xf numFmtId="0" fontId="2" fillId="4" borderId="21" xfId="0" applyFont="1" applyFill="1" applyBorder="1" applyAlignment="1">
      <alignment horizontal="center"/>
    </xf>
    <xf numFmtId="8" fontId="0" fillId="4" borderId="0" xfId="0" applyNumberFormat="1" applyFill="1"/>
    <xf numFmtId="0" fontId="3" fillId="0" borderId="18" xfId="0" applyFont="1" applyFill="1" applyBorder="1"/>
    <xf numFmtId="8" fontId="0" fillId="4" borderId="1" xfId="0" applyNumberFormat="1" applyFill="1" applyBorder="1"/>
    <xf numFmtId="8" fontId="0" fillId="0" borderId="26" xfId="0" applyNumberFormat="1" applyBorder="1"/>
    <xf numFmtId="8" fontId="2" fillId="0" borderId="1" xfId="0" applyNumberFormat="1" applyFont="1" applyBorder="1"/>
    <xf numFmtId="0" fontId="3" fillId="0" borderId="0" xfId="0" applyFont="1" applyFill="1" applyBorder="1"/>
    <xf numFmtId="0" fontId="3" fillId="0" borderId="24" xfId="0" applyFont="1" applyBorder="1"/>
    <xf numFmtId="0" fontId="3" fillId="0" borderId="19" xfId="0" applyFont="1" applyBorder="1"/>
    <xf numFmtId="0" fontId="3" fillId="0" borderId="17" xfId="0" applyFont="1" applyBorder="1"/>
    <xf numFmtId="0" fontId="0" fillId="0" borderId="27" xfId="0" applyFont="1" applyFill="1" applyBorder="1"/>
    <xf numFmtId="8" fontId="0" fillId="0" borderId="20" xfId="0" applyNumberFormat="1" applyBorder="1"/>
    <xf numFmtId="0" fontId="3" fillId="0" borderId="27" xfId="0" applyFont="1" applyBorder="1"/>
    <xf numFmtId="8" fontId="0" fillId="0" borderId="0" xfId="0" applyNumberFormat="1" applyBorder="1"/>
    <xf numFmtId="8" fontId="0" fillId="0" borderId="18" xfId="0" applyNumberFormat="1" applyBorder="1"/>
    <xf numFmtId="0" fontId="3" fillId="0" borderId="25" xfId="0" applyFont="1" applyBorder="1" applyAlignment="1">
      <alignment horizontal="right"/>
    </xf>
    <xf numFmtId="0" fontId="3" fillId="0" borderId="26" xfId="0" applyFont="1" applyBorder="1" applyAlignment="1">
      <alignment horizontal="right"/>
    </xf>
    <xf numFmtId="9" fontId="0" fillId="0" borderId="0" xfId="0" applyNumberFormat="1"/>
    <xf numFmtId="0" fontId="0" fillId="11" borderId="27" xfId="0" applyFill="1" applyBorder="1" applyAlignment="1">
      <alignment horizontal="right"/>
    </xf>
    <xf numFmtId="8" fontId="3" fillId="11" borderId="27" xfId="0" applyNumberFormat="1" applyFont="1" applyFill="1" applyBorder="1" applyAlignment="1">
      <alignment horizontal="right"/>
    </xf>
    <xf numFmtId="0" fontId="0" fillId="11" borderId="27" xfId="0" applyFill="1" applyBorder="1" applyAlignment="1">
      <alignment horizontal="center"/>
    </xf>
    <xf numFmtId="8" fontId="0" fillId="0" borderId="27" xfId="0" applyNumberFormat="1" applyBorder="1"/>
    <xf numFmtId="0" fontId="0" fillId="11" borderId="25" xfId="0" applyFill="1" applyBorder="1"/>
    <xf numFmtId="0" fontId="3" fillId="11" borderId="14" xfId="0" applyFont="1" applyFill="1" applyBorder="1" applyAlignment="1">
      <alignment horizontal="right"/>
    </xf>
    <xf numFmtId="0" fontId="0" fillId="7" borderId="5" xfId="0" applyFill="1" applyBorder="1" applyAlignment="1">
      <alignment horizontal="right"/>
    </xf>
    <xf numFmtId="0" fontId="0" fillId="7" borderId="8" xfId="0" applyFill="1" applyBorder="1" applyAlignment="1">
      <alignment horizontal="right"/>
    </xf>
    <xf numFmtId="8" fontId="2" fillId="7" borderId="21" xfId="0" applyNumberFormat="1" applyFont="1" applyFill="1" applyBorder="1" applyProtection="1"/>
    <xf numFmtId="0" fontId="0" fillId="7" borderId="3" xfId="0" applyFill="1" applyBorder="1"/>
    <xf numFmtId="0" fontId="0" fillId="7" borderId="4" xfId="0" applyFill="1" applyBorder="1"/>
    <xf numFmtId="0" fontId="2" fillId="7" borderId="2" xfId="0" applyFont="1" applyFill="1" applyBorder="1"/>
    <xf numFmtId="8" fontId="2" fillId="7" borderId="27" xfId="0" applyNumberFormat="1" applyFont="1" applyFill="1" applyBorder="1" applyProtection="1"/>
    <xf numFmtId="0" fontId="0" fillId="7" borderId="8" xfId="0" applyFill="1" applyBorder="1"/>
    <xf numFmtId="0" fontId="0" fillId="7" borderId="9" xfId="0" applyFill="1" applyBorder="1"/>
    <xf numFmtId="8" fontId="0" fillId="7" borderId="1" xfId="0" applyNumberFormat="1" applyFill="1" applyBorder="1"/>
    <xf numFmtId="8" fontId="0" fillId="7" borderId="0" xfId="0" applyNumberFormat="1" applyFill="1"/>
    <xf numFmtId="0" fontId="3" fillId="7" borderId="0" xfId="0" applyFont="1" applyFill="1" applyAlignment="1">
      <alignment horizontal="right"/>
    </xf>
    <xf numFmtId="0" fontId="3" fillId="7" borderId="0" xfId="0" applyFont="1" applyFill="1"/>
    <xf numFmtId="0" fontId="0" fillId="7" borderId="2" xfId="0" applyFill="1" applyBorder="1"/>
    <xf numFmtId="0" fontId="2" fillId="7" borderId="3" xfId="0" applyFont="1" applyFill="1" applyBorder="1"/>
    <xf numFmtId="0" fontId="0" fillId="7" borderId="28" xfId="0" applyFill="1" applyBorder="1"/>
    <xf numFmtId="0" fontId="0" fillId="7" borderId="13" xfId="0" applyFill="1" applyBorder="1"/>
    <xf numFmtId="0" fontId="0" fillId="7" borderId="0" xfId="0" applyFill="1" applyBorder="1"/>
    <xf numFmtId="0" fontId="2" fillId="7" borderId="13" xfId="0" applyFont="1" applyFill="1" applyBorder="1"/>
    <xf numFmtId="0" fontId="0" fillId="7" borderId="15" xfId="0" applyFill="1" applyBorder="1"/>
    <xf numFmtId="0" fontId="3" fillId="7" borderId="31" xfId="0" applyFont="1" applyFill="1" applyBorder="1"/>
    <xf numFmtId="0" fontId="3" fillId="7" borderId="14" xfId="0" applyFont="1" applyFill="1" applyBorder="1"/>
    <xf numFmtId="0" fontId="0" fillId="7" borderId="14" xfId="0" applyFill="1" applyBorder="1"/>
    <xf numFmtId="0" fontId="3" fillId="7" borderId="16" xfId="0" applyFont="1" applyFill="1" applyBorder="1"/>
    <xf numFmtId="8" fontId="0" fillId="7" borderId="12" xfId="0" applyNumberFormat="1" applyFill="1" applyBorder="1"/>
    <xf numFmtId="0" fontId="0" fillId="7" borderId="0" xfId="0" applyFill="1" applyBorder="1" applyAlignment="1">
      <alignment horizontal="right"/>
    </xf>
    <xf numFmtId="0" fontId="0" fillId="7" borderId="5" xfId="0" applyFill="1" applyBorder="1"/>
    <xf numFmtId="8" fontId="2" fillId="7" borderId="1" xfId="0" applyNumberFormat="1" applyFont="1" applyFill="1" applyBorder="1" applyProtection="1"/>
    <xf numFmtId="0" fontId="0" fillId="7" borderId="6" xfId="0" applyFill="1" applyBorder="1"/>
    <xf numFmtId="0" fontId="3" fillId="7" borderId="0" xfId="0" applyFont="1" applyFill="1" applyBorder="1" applyAlignment="1">
      <alignment horizontal="right"/>
    </xf>
    <xf numFmtId="0" fontId="4" fillId="7" borderId="0" xfId="0" applyFont="1" applyFill="1" applyBorder="1" applyAlignment="1">
      <alignment horizontal="center"/>
    </xf>
    <xf numFmtId="0" fontId="3" fillId="7" borderId="0" xfId="0" applyFont="1" applyFill="1" applyBorder="1" applyAlignment="1">
      <alignment horizontal="center"/>
    </xf>
    <xf numFmtId="0" fontId="3" fillId="7" borderId="9" xfId="0" applyFont="1" applyFill="1" applyBorder="1" applyAlignment="1">
      <alignment horizontal="right"/>
    </xf>
    <xf numFmtId="0" fontId="0" fillId="7" borderId="32" xfId="0" applyFill="1" applyBorder="1" applyProtection="1"/>
    <xf numFmtId="0" fontId="3" fillId="7" borderId="29" xfId="0" applyFont="1" applyFill="1" applyBorder="1" applyAlignment="1" applyProtection="1">
      <alignment horizontal="right"/>
    </xf>
    <xf numFmtId="0" fontId="4" fillId="7" borderId="0" xfId="0" applyFont="1" applyFill="1" applyBorder="1" applyAlignment="1">
      <alignment horizontal="right"/>
    </xf>
    <xf numFmtId="0" fontId="7" fillId="7" borderId="0" xfId="0" applyFont="1" applyFill="1"/>
    <xf numFmtId="0" fontId="2" fillId="7" borderId="5" xfId="0" applyFont="1" applyFill="1" applyBorder="1"/>
    <xf numFmtId="0" fontId="20" fillId="7" borderId="0" xfId="0" applyFont="1" applyFill="1" applyBorder="1" applyAlignment="1">
      <alignment horizontal="left"/>
    </xf>
    <xf numFmtId="0" fontId="16" fillId="7" borderId="0" xfId="0" applyFont="1" applyFill="1"/>
    <xf numFmtId="0" fontId="7" fillId="7" borderId="2" xfId="0" applyFont="1" applyFill="1" applyBorder="1"/>
    <xf numFmtId="0" fontId="7" fillId="7" borderId="0" xfId="0" applyFont="1" applyFill="1" applyAlignment="1">
      <alignment horizontal="left"/>
    </xf>
    <xf numFmtId="0" fontId="0" fillId="7" borderId="10" xfId="0" applyFill="1" applyBorder="1"/>
    <xf numFmtId="8" fontId="0" fillId="7" borderId="1" xfId="0" applyNumberFormat="1" applyFill="1" applyBorder="1" applyProtection="1"/>
    <xf numFmtId="0" fontId="2" fillId="7" borderId="0" xfId="0" applyFont="1" applyFill="1" applyBorder="1" applyAlignment="1">
      <alignment horizontal="right"/>
    </xf>
    <xf numFmtId="0" fontId="0" fillId="7" borderId="0" xfId="0" applyFill="1" applyBorder="1" applyAlignment="1">
      <alignment vertical="center"/>
    </xf>
    <xf numFmtId="0" fontId="0" fillId="7" borderId="21" xfId="0" applyFill="1" applyBorder="1"/>
    <xf numFmtId="0" fontId="3" fillId="7" borderId="21" xfId="0" applyFont="1" applyFill="1" applyBorder="1"/>
    <xf numFmtId="0" fontId="3" fillId="7" borderId="30" xfId="0" applyFont="1" applyFill="1" applyBorder="1"/>
    <xf numFmtId="0" fontId="3" fillId="7" borderId="13" xfId="0" applyFont="1" applyFill="1" applyBorder="1"/>
    <xf numFmtId="0" fontId="3" fillId="7" borderId="18" xfId="0" applyFont="1" applyFill="1" applyBorder="1"/>
    <xf numFmtId="0" fontId="0" fillId="7" borderId="0" xfId="0" applyFont="1" applyFill="1" applyBorder="1"/>
    <xf numFmtId="6" fontId="3" fillId="7" borderId="14" xfId="0" applyNumberFormat="1" applyFont="1" applyFill="1" applyBorder="1"/>
    <xf numFmtId="0" fontId="2" fillId="10" borderId="18" xfId="0" applyFont="1" applyFill="1" applyBorder="1" applyAlignment="1">
      <alignment horizontal="right"/>
    </xf>
    <xf numFmtId="0" fontId="3" fillId="10" borderId="18" xfId="0" applyFont="1" applyFill="1" applyBorder="1" applyAlignment="1">
      <alignment horizontal="right"/>
    </xf>
    <xf numFmtId="0" fontId="0" fillId="10" borderId="18" xfId="0" applyFill="1" applyBorder="1"/>
    <xf numFmtId="8" fontId="2" fillId="7" borderId="18" xfId="0" applyNumberFormat="1" applyFont="1" applyFill="1" applyBorder="1" applyProtection="1"/>
    <xf numFmtId="0" fontId="0" fillId="10" borderId="29" xfId="0" applyFill="1" applyBorder="1"/>
    <xf numFmtId="0" fontId="0" fillId="10" borderId="18" xfId="0" applyFill="1" applyBorder="1" applyAlignment="1">
      <alignment horizontal="right"/>
    </xf>
    <xf numFmtId="8" fontId="2" fillId="7" borderId="29" xfId="0" applyNumberFormat="1" applyFont="1" applyFill="1" applyBorder="1" applyProtection="1"/>
    <xf numFmtId="0" fontId="2" fillId="10" borderId="18" xfId="0" applyFont="1" applyFill="1" applyBorder="1" applyAlignment="1">
      <alignment horizontal="right" vertical="center"/>
    </xf>
    <xf numFmtId="0" fontId="9" fillId="7" borderId="0" xfId="0" applyFont="1" applyFill="1" applyBorder="1" applyAlignment="1">
      <alignment horizontal="left" vertical="top"/>
    </xf>
    <xf numFmtId="0" fontId="3" fillId="8" borderId="0" xfId="0" quotePrefix="1" applyFont="1" applyFill="1" applyAlignment="1">
      <alignment horizontal="right"/>
    </xf>
    <xf numFmtId="0" fontId="2" fillId="4" borderId="0" xfId="0" applyFont="1" applyFill="1" applyBorder="1" applyAlignment="1">
      <alignment horizontal="right"/>
    </xf>
    <xf numFmtId="0" fontId="0" fillId="6" borderId="0" xfId="0" applyFill="1"/>
    <xf numFmtId="0" fontId="12" fillId="6" borderId="0" xfId="0" applyFont="1" applyFill="1" applyAlignment="1">
      <alignment horizontal="left" vertical="center" wrapText="1"/>
    </xf>
    <xf numFmtId="0" fontId="0" fillId="7" borderId="6" xfId="0" applyFill="1" applyBorder="1" applyAlignment="1">
      <alignment horizontal="right"/>
    </xf>
    <xf numFmtId="0" fontId="0" fillId="12" borderId="0" xfId="0" applyFill="1"/>
    <xf numFmtId="0" fontId="12" fillId="12" borderId="0" xfId="0" applyFont="1" applyFill="1" applyAlignment="1">
      <alignment horizontal="left" vertical="center" wrapText="1"/>
    </xf>
    <xf numFmtId="0" fontId="32" fillId="0" borderId="0" xfId="2" applyAlignment="1">
      <alignment wrapText="1"/>
    </xf>
    <xf numFmtId="0" fontId="1" fillId="8" borderId="0" xfId="0" applyFont="1" applyFill="1" applyAlignment="1">
      <alignment horizontal="right"/>
    </xf>
    <xf numFmtId="0" fontId="1" fillId="4" borderId="21" xfId="0" applyFont="1" applyFill="1" applyBorder="1" applyAlignment="1">
      <alignment horizontal="right"/>
    </xf>
    <xf numFmtId="0" fontId="1" fillId="7" borderId="0" xfId="0" applyFont="1" applyFill="1"/>
    <xf numFmtId="0" fontId="13" fillId="0" borderId="0" xfId="0" applyFont="1" applyAlignment="1">
      <alignment vertical="top" wrapText="1"/>
    </xf>
    <xf numFmtId="0" fontId="32" fillId="8" borderId="0" xfId="2" applyFill="1"/>
    <xf numFmtId="0" fontId="1" fillId="7" borderId="0" xfId="0" applyFont="1" applyFill="1" applyBorder="1" applyAlignment="1">
      <alignment horizontal="right"/>
    </xf>
    <xf numFmtId="8" fontId="0" fillId="7" borderId="0" xfId="0" applyNumberFormat="1" applyFill="1" applyAlignment="1">
      <alignment shrinkToFit="1"/>
    </xf>
    <xf numFmtId="0" fontId="22" fillId="12" borderId="27" xfId="0" applyFont="1" applyFill="1" applyBorder="1" applyAlignment="1">
      <alignment horizontal="center" vertical="center" wrapText="1"/>
    </xf>
    <xf numFmtId="0" fontId="22" fillId="12" borderId="18" xfId="0" applyFont="1" applyFill="1" applyBorder="1" applyAlignment="1">
      <alignment horizontal="center" vertical="center" wrapText="1"/>
    </xf>
    <xf numFmtId="8" fontId="0" fillId="3" borderId="1" xfId="0" applyNumberFormat="1" applyFill="1" applyBorder="1" applyProtection="1"/>
    <xf numFmtId="8" fontId="0" fillId="3" borderId="7" xfId="0" applyNumberFormat="1" applyFill="1" applyBorder="1" applyProtection="1"/>
    <xf numFmtId="8" fontId="0" fillId="3" borderId="22" xfId="0" applyNumberFormat="1" applyFill="1" applyBorder="1" applyProtection="1"/>
    <xf numFmtId="8" fontId="0" fillId="3" borderId="23" xfId="0" applyNumberFormat="1" applyFill="1" applyBorder="1" applyProtection="1"/>
    <xf numFmtId="0" fontId="4" fillId="7" borderId="6" xfId="0" applyFont="1" applyFill="1" applyBorder="1" applyAlignment="1">
      <alignment horizontal="right"/>
    </xf>
    <xf numFmtId="0" fontId="1" fillId="7" borderId="0" xfId="0" applyFont="1" applyFill="1" applyBorder="1"/>
    <xf numFmtId="0" fontId="18" fillId="7" borderId="0" xfId="0" applyFont="1" applyFill="1" applyAlignment="1">
      <alignment horizontal="right"/>
    </xf>
    <xf numFmtId="0" fontId="7" fillId="7" borderId="0" xfId="0" applyFont="1" applyFill="1" applyAlignment="1">
      <alignment horizontal="right"/>
    </xf>
    <xf numFmtId="0" fontId="5" fillId="7" borderId="3" xfId="0" applyFont="1" applyFill="1" applyBorder="1" applyAlignment="1">
      <alignment horizontal="right"/>
    </xf>
    <xf numFmtId="0" fontId="1" fillId="7" borderId="5" xfId="0" applyFont="1" applyFill="1" applyBorder="1" applyAlignment="1">
      <alignment horizontal="right"/>
    </xf>
    <xf numFmtId="0" fontId="3" fillId="7" borderId="0" xfId="0" applyFont="1" applyFill="1" applyBorder="1" applyAlignment="1">
      <alignment horizontal="right" vertical="center"/>
    </xf>
    <xf numFmtId="0" fontId="35" fillId="7" borderId="5" xfId="0" applyFont="1" applyFill="1" applyBorder="1"/>
    <xf numFmtId="0" fontId="34" fillId="7" borderId="5" xfId="0" applyFont="1" applyFill="1" applyBorder="1" applyAlignment="1">
      <alignment horizontal="left" vertical="top"/>
    </xf>
    <xf numFmtId="0" fontId="0" fillId="9" borderId="18" xfId="0" applyFill="1" applyBorder="1"/>
    <xf numFmtId="0" fontId="0" fillId="9" borderId="20" xfId="0" applyFill="1" applyBorder="1"/>
    <xf numFmtId="0" fontId="0" fillId="9" borderId="18" xfId="0" applyFill="1" applyBorder="1" applyAlignment="1">
      <alignment horizontal="right"/>
    </xf>
    <xf numFmtId="0" fontId="2" fillId="14" borderId="1" xfId="0" applyNumberFormat="1" applyFont="1" applyFill="1" applyBorder="1" applyAlignment="1" applyProtection="1">
      <alignment horizontal="center"/>
      <protection locked="0"/>
    </xf>
    <xf numFmtId="6" fontId="2" fillId="14" borderId="1" xfId="0" applyNumberFormat="1" applyFont="1" applyFill="1" applyBorder="1" applyAlignment="1" applyProtection="1">
      <alignment horizontal="center"/>
      <protection locked="0"/>
    </xf>
    <xf numFmtId="166" fontId="0" fillId="14" borderId="1" xfId="0" applyNumberFormat="1" applyFill="1" applyBorder="1" applyAlignment="1" applyProtection="1">
      <alignment horizontal="center"/>
      <protection locked="0"/>
    </xf>
    <xf numFmtId="8" fontId="2" fillId="14" borderId="1" xfId="0" applyNumberFormat="1" applyFont="1" applyFill="1" applyBorder="1" applyAlignment="1" applyProtection="1">
      <alignment horizontal="center" vertical="center"/>
      <protection locked="0"/>
    </xf>
    <xf numFmtId="8" fontId="2" fillId="14" borderId="11" xfId="0" applyNumberFormat="1" applyFont="1" applyFill="1" applyBorder="1" applyAlignment="1" applyProtection="1">
      <alignment horizontal="center"/>
      <protection locked="0"/>
    </xf>
    <xf numFmtId="8" fontId="2" fillId="14" borderId="11" xfId="0" applyNumberFormat="1" applyFont="1" applyFill="1" applyBorder="1" applyAlignment="1" applyProtection="1">
      <alignment horizontal="right"/>
      <protection locked="0"/>
    </xf>
    <xf numFmtId="164" fontId="2" fillId="14" borderId="1" xfId="0" applyNumberFormat="1" applyFont="1" applyFill="1" applyBorder="1" applyAlignment="1" applyProtection="1">
      <alignment horizontal="center"/>
      <protection locked="0"/>
    </xf>
    <xf numFmtId="0" fontId="2" fillId="14" borderId="11" xfId="0" applyNumberFormat="1" applyFont="1" applyFill="1" applyBorder="1" applyAlignment="1" applyProtection="1">
      <alignment horizontal="center"/>
      <protection locked="0"/>
    </xf>
    <xf numFmtId="0" fontId="0" fillId="14" borderId="0" xfId="0" applyFill="1"/>
    <xf numFmtId="0" fontId="1" fillId="11" borderId="27" xfId="0" applyFont="1" applyFill="1" applyBorder="1" applyAlignment="1">
      <alignment horizontal="right"/>
    </xf>
    <xf numFmtId="0" fontId="1" fillId="8" borderId="0" xfId="0" quotePrefix="1" applyFont="1" applyFill="1"/>
    <xf numFmtId="0" fontId="2" fillId="4" borderId="21" xfId="0" applyFont="1" applyFill="1" applyBorder="1" applyAlignment="1">
      <alignment horizontal="right"/>
    </xf>
    <xf numFmtId="0" fontId="1" fillId="4" borderId="27" xfId="0" quotePrefix="1" applyFont="1" applyFill="1" applyBorder="1" applyAlignment="1">
      <alignment horizontal="center"/>
    </xf>
    <xf numFmtId="8" fontId="0" fillId="4" borderId="0" xfId="0" applyNumberFormat="1" applyFill="1" applyAlignment="1">
      <alignment horizontal="right"/>
    </xf>
    <xf numFmtId="0" fontId="1" fillId="4" borderId="27" xfId="0" quotePrefix="1" applyFont="1" applyFill="1" applyBorder="1" applyAlignment="1">
      <alignment horizontal="right"/>
    </xf>
    <xf numFmtId="0" fontId="1" fillId="4" borderId="18" xfId="0" quotePrefix="1" applyFont="1" applyFill="1" applyBorder="1" applyAlignment="1">
      <alignment horizontal="left"/>
    </xf>
    <xf numFmtId="0" fontId="13" fillId="0" borderId="0" xfId="0" applyFont="1" applyFill="1" applyAlignment="1">
      <alignment vertical="center" wrapText="1"/>
    </xf>
    <xf numFmtId="0" fontId="36" fillId="15" borderId="0" xfId="0" applyFont="1" applyFill="1" applyAlignment="1">
      <alignment horizontal="center"/>
    </xf>
    <xf numFmtId="0" fontId="1" fillId="9" borderId="27" xfId="0" quotePrefix="1" applyFont="1" applyFill="1" applyBorder="1" applyAlignment="1">
      <alignment horizontal="center"/>
    </xf>
    <xf numFmtId="0" fontId="1" fillId="9" borderId="0" xfId="0" quotePrefix="1" applyFont="1" applyFill="1" applyAlignment="1">
      <alignment horizontal="center"/>
    </xf>
    <xf numFmtId="0" fontId="1" fillId="10" borderId="27" xfId="0" quotePrefix="1" applyFont="1" applyFill="1" applyBorder="1" applyAlignment="1">
      <alignment horizontal="center"/>
    </xf>
    <xf numFmtId="0" fontId="1" fillId="10" borderId="18" xfId="0" quotePrefix="1" applyFont="1" applyFill="1" applyBorder="1" applyAlignment="1">
      <alignment horizontal="center"/>
    </xf>
    <xf numFmtId="0" fontId="2" fillId="4" borderId="0" xfId="0" applyFont="1" applyFill="1" applyAlignment="1">
      <alignment horizontal="center"/>
    </xf>
    <xf numFmtId="0" fontId="8" fillId="11" borderId="27" xfId="0" applyFont="1" applyFill="1" applyBorder="1" applyAlignment="1">
      <alignment horizontal="center"/>
    </xf>
    <xf numFmtId="0" fontId="1" fillId="4" borderId="21" xfId="0" applyFont="1" applyFill="1" applyBorder="1" applyAlignment="1">
      <alignment horizontal="center"/>
    </xf>
    <xf numFmtId="0" fontId="0" fillId="11" borderId="25" xfId="0" applyFill="1" applyBorder="1" applyAlignment="1">
      <alignment horizontal="right"/>
    </xf>
    <xf numFmtId="0" fontId="3" fillId="11" borderId="14" xfId="0" applyFont="1" applyFill="1" applyBorder="1" applyAlignment="1">
      <alignment horizontal="left"/>
    </xf>
    <xf numFmtId="0" fontId="32" fillId="0" borderId="0" xfId="2" applyAlignment="1">
      <alignment vertical="top"/>
    </xf>
    <xf numFmtId="0" fontId="1" fillId="7" borderId="0" xfId="0" applyFont="1" applyFill="1" applyAlignment="1">
      <alignment horizontal="right"/>
    </xf>
    <xf numFmtId="0" fontId="34" fillId="8" borderId="0" xfId="0" applyFont="1" applyFill="1" applyAlignment="1">
      <alignment vertical="top"/>
    </xf>
    <xf numFmtId="0" fontId="34" fillId="8" borderId="0" xfId="0" applyFont="1" applyFill="1" applyAlignment="1">
      <alignment vertical="center"/>
    </xf>
    <xf numFmtId="0" fontId="40" fillId="16" borderId="39" xfId="0" applyFont="1" applyFill="1" applyBorder="1" applyAlignment="1">
      <alignment horizontal="center" vertical="center" wrapText="1" readingOrder="1"/>
    </xf>
    <xf numFmtId="0" fontId="40" fillId="17" borderId="39" xfId="0" applyFont="1" applyFill="1" applyBorder="1" applyAlignment="1">
      <alignment horizontal="center" vertical="center" wrapText="1" readingOrder="1"/>
    </xf>
    <xf numFmtId="0" fontId="40" fillId="18" borderId="39" xfId="0" applyFont="1" applyFill="1" applyBorder="1" applyAlignment="1">
      <alignment horizontal="center" vertical="center" wrapText="1" readingOrder="1"/>
    </xf>
    <xf numFmtId="0" fontId="40" fillId="19" borderId="39" xfId="0" applyFont="1" applyFill="1" applyBorder="1" applyAlignment="1">
      <alignment horizontal="center" vertical="center" wrapText="1" readingOrder="1"/>
    </xf>
    <xf numFmtId="0" fontId="40" fillId="20" borderId="39" xfId="0" applyFont="1" applyFill="1" applyBorder="1" applyAlignment="1">
      <alignment horizontal="center" vertical="center" wrapText="1" readingOrder="1"/>
    </xf>
    <xf numFmtId="0" fontId="39" fillId="13" borderId="43" xfId="0" applyFont="1" applyFill="1" applyBorder="1" applyAlignment="1">
      <alignment horizontal="center" vertical="center" wrapText="1" readingOrder="1"/>
    </xf>
    <xf numFmtId="0" fontId="41" fillId="21" borderId="43" xfId="0" applyFont="1" applyFill="1" applyBorder="1" applyAlignment="1">
      <alignment horizontal="right" vertical="center" wrapText="1" readingOrder="1"/>
    </xf>
    <xf numFmtId="0" fontId="37" fillId="0" borderId="45" xfId="0" applyFont="1" applyBorder="1" applyAlignment="1">
      <alignment horizontal="center" vertical="center" wrapText="1"/>
    </xf>
    <xf numFmtId="0" fontId="43" fillId="22" borderId="37" xfId="0" applyFont="1" applyFill="1" applyBorder="1" applyAlignment="1">
      <alignment horizontal="center" vertical="center" wrapText="1" readingOrder="1"/>
    </xf>
    <xf numFmtId="0" fontId="43" fillId="0" borderId="37" xfId="0" applyFont="1" applyBorder="1" applyAlignment="1">
      <alignment horizontal="right" vertical="center" wrapText="1" readingOrder="1"/>
    </xf>
    <xf numFmtId="0" fontId="43" fillId="23" borderId="37" xfId="0" applyFont="1" applyFill="1" applyBorder="1" applyAlignment="1">
      <alignment horizontal="center" vertical="center" wrapText="1" readingOrder="1"/>
    </xf>
    <xf numFmtId="3" fontId="43" fillId="24" borderId="37" xfId="0" applyNumberFormat="1" applyFont="1" applyFill="1" applyBorder="1" applyAlignment="1">
      <alignment horizontal="center" vertical="center" wrapText="1" readingOrder="1"/>
    </xf>
    <xf numFmtId="3" fontId="43" fillId="25" borderId="37" xfId="0" applyNumberFormat="1" applyFont="1" applyFill="1" applyBorder="1" applyAlignment="1">
      <alignment horizontal="center" vertical="center" wrapText="1" readingOrder="1"/>
    </xf>
    <xf numFmtId="0" fontId="37" fillId="0" borderId="37" xfId="0" applyFont="1" applyBorder="1" applyAlignment="1">
      <alignment horizontal="center" vertical="center" wrapText="1"/>
    </xf>
    <xf numFmtId="3" fontId="43" fillId="26" borderId="37" xfId="0" applyNumberFormat="1" applyFont="1" applyFill="1" applyBorder="1" applyAlignment="1">
      <alignment horizontal="center" vertical="center" wrapText="1" readingOrder="1"/>
    </xf>
    <xf numFmtId="0" fontId="37" fillId="0" borderId="47" xfId="0" applyFont="1" applyBorder="1" applyAlignment="1">
      <alignment vertical="center" wrapText="1"/>
    </xf>
    <xf numFmtId="0" fontId="41" fillId="21" borderId="43" xfId="0" applyFont="1" applyFill="1" applyBorder="1" applyAlignment="1">
      <alignment horizontal="center" vertical="center" wrapText="1" readingOrder="1"/>
    </xf>
    <xf numFmtId="3" fontId="43" fillId="29" borderId="38" xfId="0" applyNumberFormat="1" applyFont="1" applyFill="1" applyBorder="1" applyAlignment="1">
      <alignment horizontal="center" wrapText="1" readingOrder="1"/>
    </xf>
    <xf numFmtId="0" fontId="41" fillId="29" borderId="39" xfId="0" applyFont="1" applyFill="1" applyBorder="1" applyAlignment="1">
      <alignment horizontal="center" vertical="top" wrapText="1" readingOrder="1"/>
    </xf>
    <xf numFmtId="0" fontId="42" fillId="27" borderId="34" xfId="0" applyFont="1" applyFill="1" applyBorder="1" applyAlignment="1">
      <alignment horizontal="right" vertical="top" wrapText="1" readingOrder="1"/>
    </xf>
    <xf numFmtId="3" fontId="43" fillId="30" borderId="38" xfId="0" applyNumberFormat="1" applyFont="1" applyFill="1" applyBorder="1" applyAlignment="1">
      <alignment horizontal="center" wrapText="1" readingOrder="1"/>
    </xf>
    <xf numFmtId="0" fontId="41" fillId="30" borderId="39" xfId="0" applyFont="1" applyFill="1" applyBorder="1" applyAlignment="1">
      <alignment horizontal="center" vertical="top" wrapText="1" readingOrder="1"/>
    </xf>
    <xf numFmtId="3" fontId="43" fillId="31" borderId="38" xfId="0" applyNumberFormat="1" applyFont="1" applyFill="1" applyBorder="1" applyAlignment="1">
      <alignment horizontal="center" wrapText="1" readingOrder="1"/>
    </xf>
    <xf numFmtId="0" fontId="41" fillId="31" borderId="39" xfId="0" applyFont="1" applyFill="1" applyBorder="1" applyAlignment="1">
      <alignment horizontal="center" vertical="top" wrapText="1" readingOrder="1"/>
    </xf>
    <xf numFmtId="3" fontId="43" fillId="32" borderId="38" xfId="0" applyNumberFormat="1" applyFont="1" applyFill="1" applyBorder="1" applyAlignment="1">
      <alignment horizontal="center" wrapText="1" readingOrder="1"/>
    </xf>
    <xf numFmtId="0" fontId="41" fillId="32" borderId="39" xfId="0" applyFont="1" applyFill="1" applyBorder="1" applyAlignment="1">
      <alignment horizontal="center" vertical="top" wrapText="1" readingOrder="1"/>
    </xf>
    <xf numFmtId="0" fontId="41" fillId="27" borderId="44" xfId="0" applyFont="1" applyFill="1" applyBorder="1" applyAlignment="1">
      <alignment horizontal="right" wrapText="1" readingOrder="1"/>
    </xf>
    <xf numFmtId="0" fontId="44" fillId="27" borderId="34" xfId="0" applyFont="1" applyFill="1" applyBorder="1" applyAlignment="1">
      <alignment horizontal="right" vertical="top" wrapText="1" readingOrder="1"/>
    </xf>
    <xf numFmtId="0" fontId="41" fillId="21" borderId="44" xfId="0" applyFont="1" applyFill="1" applyBorder="1" applyAlignment="1">
      <alignment horizontal="right" wrapText="1" readingOrder="1"/>
    </xf>
    <xf numFmtId="0" fontId="42" fillId="21" borderId="34" xfId="0" applyFont="1" applyFill="1" applyBorder="1" applyAlignment="1">
      <alignment horizontal="right" vertical="top" wrapText="1" readingOrder="1"/>
    </xf>
    <xf numFmtId="0" fontId="25" fillId="27" borderId="44" xfId="0" applyFont="1" applyFill="1" applyBorder="1" applyAlignment="1">
      <alignment horizontal="right" wrapText="1" readingOrder="1"/>
    </xf>
    <xf numFmtId="0" fontId="41" fillId="21" borderId="44" xfId="0" applyFont="1" applyFill="1" applyBorder="1" applyAlignment="1">
      <alignment horizontal="center" wrapText="1" readingOrder="1"/>
    </xf>
    <xf numFmtId="0" fontId="42" fillId="21" borderId="34" xfId="0" applyFont="1" applyFill="1" applyBorder="1" applyAlignment="1">
      <alignment horizontal="center" vertical="top" wrapText="1" readingOrder="1"/>
    </xf>
    <xf numFmtId="0" fontId="45" fillId="0" borderId="0" xfId="0" applyFont="1" applyAlignment="1">
      <alignment horizontal="center" vertical="center" readingOrder="1"/>
    </xf>
    <xf numFmtId="0" fontId="31" fillId="0" borderId="0" xfId="0" applyFont="1" applyAlignment="1">
      <alignment horizontal="center" readingOrder="1"/>
    </xf>
    <xf numFmtId="0" fontId="46" fillId="16" borderId="39" xfId="0" applyFont="1" applyFill="1" applyBorder="1" applyAlignment="1">
      <alignment horizontal="center" vertical="center" wrapText="1" readingOrder="1"/>
    </xf>
    <xf numFmtId="0" fontId="25" fillId="21" borderId="49" xfId="0" applyFont="1" applyFill="1" applyBorder="1" applyAlignment="1">
      <alignment horizontal="right" vertical="center" wrapText="1" readingOrder="1"/>
    </xf>
    <xf numFmtId="0" fontId="48" fillId="21" borderId="49" xfId="0" applyFont="1" applyFill="1" applyBorder="1" applyAlignment="1">
      <alignment horizontal="center" vertical="center" wrapText="1" readingOrder="1"/>
    </xf>
    <xf numFmtId="0" fontId="24" fillId="13" borderId="43" xfId="0" applyFont="1" applyFill="1" applyBorder="1" applyAlignment="1">
      <alignment horizontal="center" vertical="center" wrapText="1" readingOrder="1"/>
    </xf>
    <xf numFmtId="0" fontId="25" fillId="27" borderId="43" xfId="0" applyFont="1" applyFill="1" applyBorder="1" applyAlignment="1">
      <alignment horizontal="right" vertical="center" wrapText="1" readingOrder="1"/>
    </xf>
    <xf numFmtId="0" fontId="6" fillId="0" borderId="45" xfId="0" applyFont="1" applyBorder="1" applyAlignment="1">
      <alignment horizontal="center" vertical="center" wrapText="1"/>
    </xf>
    <xf numFmtId="0" fontId="26" fillId="28" borderId="37" xfId="0" applyFont="1" applyFill="1" applyBorder="1" applyAlignment="1">
      <alignment horizontal="center" vertical="center" wrapText="1" readingOrder="1"/>
    </xf>
    <xf numFmtId="0" fontId="26" fillId="0" borderId="37" xfId="0" applyFont="1" applyBorder="1" applyAlignment="1">
      <alignment horizontal="right" vertical="center" wrapText="1" readingOrder="1"/>
    </xf>
    <xf numFmtId="0" fontId="26" fillId="29" borderId="37" xfId="0" applyFont="1" applyFill="1" applyBorder="1" applyAlignment="1">
      <alignment horizontal="center" vertical="center" wrapText="1" readingOrder="1"/>
    </xf>
    <xf numFmtId="0" fontId="26" fillId="30" borderId="37" xfId="0" applyFont="1" applyFill="1" applyBorder="1" applyAlignment="1">
      <alignment horizontal="center" vertical="center" wrapText="1" readingOrder="1"/>
    </xf>
    <xf numFmtId="0" fontId="26" fillId="31" borderId="37" xfId="0" applyFont="1" applyFill="1" applyBorder="1" applyAlignment="1">
      <alignment horizontal="center" vertical="center" wrapText="1" readingOrder="1"/>
    </xf>
    <xf numFmtId="0" fontId="6" fillId="0" borderId="37" xfId="0" applyFont="1" applyBorder="1" applyAlignment="1">
      <alignment horizontal="center" vertical="center" wrapText="1"/>
    </xf>
    <xf numFmtId="0" fontId="26" fillId="32" borderId="37" xfId="0" applyFont="1" applyFill="1" applyBorder="1" applyAlignment="1">
      <alignment horizontal="center" vertical="center" wrapText="1" readingOrder="1"/>
    </xf>
    <xf numFmtId="0" fontId="6" fillId="0" borderId="47" xfId="0" applyFont="1" applyBorder="1" applyAlignment="1">
      <alignment vertical="center" wrapText="1"/>
    </xf>
    <xf numFmtId="0" fontId="27" fillId="27" borderId="43" xfId="0" applyFont="1" applyFill="1" applyBorder="1" applyAlignment="1">
      <alignment horizontal="center" vertical="center" wrapText="1" readingOrder="1"/>
    </xf>
    <xf numFmtId="0" fontId="25" fillId="21" borderId="43" xfId="0" applyFont="1" applyFill="1" applyBorder="1" applyAlignment="1">
      <alignment horizontal="right" vertical="center" wrapText="1" readingOrder="1"/>
    </xf>
    <xf numFmtId="0" fontId="26" fillId="22" borderId="37" xfId="0" applyFont="1" applyFill="1" applyBorder="1" applyAlignment="1">
      <alignment horizontal="center" vertical="center" wrapText="1" readingOrder="1"/>
    </xf>
    <xf numFmtId="0" fontId="26" fillId="23" borderId="37" xfId="0" applyFont="1" applyFill="1" applyBorder="1" applyAlignment="1">
      <alignment horizontal="center" vertical="center" wrapText="1" readingOrder="1"/>
    </xf>
    <xf numFmtId="0" fontId="26" fillId="24" borderId="37" xfId="0" applyFont="1" applyFill="1" applyBorder="1" applyAlignment="1">
      <alignment horizontal="center" vertical="center" wrapText="1" readingOrder="1"/>
    </xf>
    <xf numFmtId="0" fontId="26" fillId="25" borderId="37" xfId="0" applyFont="1" applyFill="1" applyBorder="1" applyAlignment="1">
      <alignment horizontal="center" vertical="center" wrapText="1" readingOrder="1"/>
    </xf>
    <xf numFmtId="0" fontId="26" fillId="26" borderId="37" xfId="0" applyFont="1" applyFill="1" applyBorder="1" applyAlignment="1">
      <alignment horizontal="center" vertical="center" wrapText="1" readingOrder="1"/>
    </xf>
    <xf numFmtId="0" fontId="27" fillId="21" borderId="43" xfId="0" applyFont="1" applyFill="1" applyBorder="1" applyAlignment="1">
      <alignment horizontal="center" vertical="center" wrapText="1" readingOrder="1"/>
    </xf>
    <xf numFmtId="0" fontId="25" fillId="27" borderId="44" xfId="0" applyFont="1" applyFill="1" applyBorder="1" applyAlignment="1">
      <alignment horizontal="right" vertical="center" wrapText="1" readingOrder="1"/>
    </xf>
    <xf numFmtId="0" fontId="39" fillId="16" borderId="38" xfId="0" applyFont="1" applyFill="1" applyBorder="1" applyAlignment="1">
      <alignment horizontal="center" wrapText="1" readingOrder="1"/>
    </xf>
    <xf numFmtId="0" fontId="39" fillId="17" borderId="38" xfId="0" applyFont="1" applyFill="1" applyBorder="1" applyAlignment="1">
      <alignment horizontal="center" wrapText="1" readingOrder="1"/>
    </xf>
    <xf numFmtId="0" fontId="39" fillId="18" borderId="40" xfId="0" applyFont="1" applyFill="1" applyBorder="1" applyAlignment="1">
      <alignment horizontal="center" wrapText="1" readingOrder="1"/>
    </xf>
    <xf numFmtId="0" fontId="39" fillId="19" borderId="40" xfId="0" applyFont="1" applyFill="1" applyBorder="1" applyAlignment="1">
      <alignment horizontal="center" wrapText="1" readingOrder="1"/>
    </xf>
    <xf numFmtId="0" fontId="39" fillId="20" borderId="38" xfId="0" applyFont="1" applyFill="1" applyBorder="1" applyAlignment="1">
      <alignment horizontal="center" wrapText="1" readingOrder="1"/>
    </xf>
    <xf numFmtId="0" fontId="24" fillId="13" borderId="49" xfId="0" applyFont="1" applyFill="1" applyBorder="1" applyAlignment="1">
      <alignment horizontal="center" vertical="center" wrapText="1" readingOrder="1"/>
    </xf>
    <xf numFmtId="0" fontId="6" fillId="0" borderId="50" xfId="0" applyFont="1" applyBorder="1" applyAlignment="1">
      <alignment horizontal="center" vertical="center" wrapText="1"/>
    </xf>
    <xf numFmtId="0" fontId="26" fillId="22" borderId="51" xfId="0" applyFont="1" applyFill="1" applyBorder="1" applyAlignment="1">
      <alignment horizontal="center" vertical="center" wrapText="1" readingOrder="1"/>
    </xf>
    <xf numFmtId="0" fontId="26" fillId="0" borderId="51" xfId="0" applyFont="1" applyBorder="1" applyAlignment="1">
      <alignment horizontal="right" vertical="center" wrapText="1" readingOrder="1"/>
    </xf>
    <xf numFmtId="0" fontId="26" fillId="23" borderId="51" xfId="0" applyFont="1" applyFill="1" applyBorder="1" applyAlignment="1">
      <alignment horizontal="center" vertical="center" wrapText="1" readingOrder="1"/>
    </xf>
    <xf numFmtId="0" fontId="26" fillId="24" borderId="51" xfId="0" applyFont="1" applyFill="1" applyBorder="1" applyAlignment="1">
      <alignment horizontal="center" vertical="center" wrapText="1" readingOrder="1"/>
    </xf>
    <xf numFmtId="0" fontId="26" fillId="25" borderId="51" xfId="0" applyFont="1" applyFill="1" applyBorder="1" applyAlignment="1">
      <alignment horizontal="center" vertical="center" wrapText="1" readingOrder="1"/>
    </xf>
    <xf numFmtId="0" fontId="6" fillId="0" borderId="51" xfId="0" applyFont="1" applyBorder="1" applyAlignment="1">
      <alignment horizontal="center" vertical="center" wrapText="1"/>
    </xf>
    <xf numFmtId="0" fontId="26" fillId="26" borderId="51" xfId="0" applyFont="1" applyFill="1" applyBorder="1" applyAlignment="1">
      <alignment horizontal="center" vertical="center" wrapText="1" readingOrder="1"/>
    </xf>
    <xf numFmtId="0" fontId="6" fillId="0" borderId="52" xfId="0" applyFont="1" applyBorder="1" applyAlignment="1">
      <alignment vertical="center" wrapText="1"/>
    </xf>
    <xf numFmtId="0" fontId="25" fillId="27" borderId="34" xfId="0" applyFont="1" applyFill="1" applyBorder="1" applyAlignment="1">
      <alignment horizontal="right" vertical="top" wrapText="1" readingOrder="1"/>
    </xf>
    <xf numFmtId="0" fontId="27" fillId="21" borderId="34" xfId="0" applyFont="1" applyFill="1" applyBorder="1" applyAlignment="1">
      <alignment horizontal="center" vertical="top" wrapText="1" readingOrder="1"/>
    </xf>
    <xf numFmtId="0" fontId="27" fillId="21" borderId="44" xfId="0" applyFont="1" applyFill="1" applyBorder="1" applyAlignment="1">
      <alignment horizontal="center" wrapText="1" readingOrder="1"/>
    </xf>
    <xf numFmtId="0" fontId="26" fillId="23" borderId="38" xfId="0" applyFont="1" applyFill="1" applyBorder="1" applyAlignment="1">
      <alignment horizontal="center" wrapText="1" readingOrder="1"/>
    </xf>
    <xf numFmtId="0" fontId="26" fillId="24" borderId="38" xfId="0" applyFont="1" applyFill="1" applyBorder="1" applyAlignment="1">
      <alignment horizontal="center" wrapText="1" readingOrder="1"/>
    </xf>
    <xf numFmtId="0" fontId="26" fillId="25" borderId="38" xfId="0" applyFont="1" applyFill="1" applyBorder="1" applyAlignment="1">
      <alignment horizontal="center" wrapText="1" readingOrder="1"/>
    </xf>
    <xf numFmtId="0" fontId="26" fillId="26" borderId="38" xfId="0" applyFont="1" applyFill="1" applyBorder="1" applyAlignment="1">
      <alignment horizontal="center" wrapText="1" readingOrder="1"/>
    </xf>
    <xf numFmtId="0" fontId="26" fillId="23" borderId="39" xfId="0" applyFont="1" applyFill="1" applyBorder="1" applyAlignment="1">
      <alignment horizontal="center" vertical="top" wrapText="1" readingOrder="1"/>
    </xf>
    <xf numFmtId="0" fontId="26" fillId="24" borderId="39" xfId="0" applyFont="1" applyFill="1" applyBorder="1" applyAlignment="1">
      <alignment horizontal="center" vertical="top" wrapText="1" readingOrder="1"/>
    </xf>
    <xf numFmtId="0" fontId="26" fillId="25" borderId="39" xfId="0" applyFont="1" applyFill="1" applyBorder="1" applyAlignment="1">
      <alignment horizontal="center" vertical="top" wrapText="1" readingOrder="1"/>
    </xf>
    <xf numFmtId="0" fontId="26" fillId="26" borderId="39" xfId="0" applyFont="1" applyFill="1" applyBorder="1" applyAlignment="1">
      <alignment horizontal="center" vertical="top" wrapText="1" readingOrder="1"/>
    </xf>
    <xf numFmtId="0" fontId="25" fillId="21" borderId="44" xfId="0" applyFont="1" applyFill="1" applyBorder="1" applyAlignment="1">
      <alignment horizontal="center" wrapText="1" readingOrder="1"/>
    </xf>
    <xf numFmtId="0" fontId="48" fillId="21" borderId="34" xfId="0" applyFont="1" applyFill="1" applyBorder="1" applyAlignment="1">
      <alignment horizontal="center" vertical="top" wrapText="1" readingOrder="1"/>
    </xf>
    <xf numFmtId="0" fontId="27" fillId="0" borderId="0" xfId="0" applyFont="1" applyAlignment="1">
      <alignment horizontal="left" vertical="center" readingOrder="1"/>
    </xf>
    <xf numFmtId="0" fontId="48" fillId="27" borderId="34" xfId="0" applyFont="1" applyFill="1" applyBorder="1" applyAlignment="1">
      <alignment horizontal="right" vertical="center" wrapText="1" readingOrder="1"/>
    </xf>
    <xf numFmtId="0" fontId="6" fillId="33" borderId="43" xfId="0" applyFont="1" applyFill="1" applyBorder="1" applyAlignment="1">
      <alignment horizontal="center" vertical="center" wrapText="1"/>
    </xf>
    <xf numFmtId="0" fontId="25" fillId="33" borderId="43" xfId="0" applyFont="1" applyFill="1" applyBorder="1" applyAlignment="1">
      <alignment horizontal="right" vertical="center" wrapText="1" readingOrder="1"/>
    </xf>
    <xf numFmtId="3" fontId="26" fillId="33" borderId="37" xfId="0" applyNumberFormat="1" applyFont="1" applyFill="1" applyBorder="1" applyAlignment="1">
      <alignment horizontal="center" vertical="center" wrapText="1" readingOrder="1"/>
    </xf>
    <xf numFmtId="0" fontId="25" fillId="33" borderId="43" xfId="0" applyFont="1" applyFill="1" applyBorder="1" applyAlignment="1">
      <alignment horizontal="center" vertical="center" wrapText="1" readingOrder="1"/>
    </xf>
    <xf numFmtId="0" fontId="27" fillId="0" borderId="0" xfId="0" applyFont="1"/>
    <xf numFmtId="0" fontId="50" fillId="0" borderId="0" xfId="0" applyFont="1"/>
    <xf numFmtId="6" fontId="0" fillId="3" borderId="23" xfId="0" applyNumberFormat="1" applyFill="1" applyBorder="1" applyProtection="1"/>
    <xf numFmtId="0" fontId="2" fillId="7" borderId="3" xfId="0" applyFont="1" applyFill="1" applyBorder="1" applyAlignment="1">
      <alignment horizontal="right"/>
    </xf>
    <xf numFmtId="0" fontId="0" fillId="0" borderId="4" xfId="0" applyBorder="1"/>
    <xf numFmtId="0" fontId="1" fillId="7" borderId="0" xfId="0" applyFont="1" applyFill="1" applyAlignment="1">
      <alignment vertical="center"/>
    </xf>
    <xf numFmtId="0" fontId="0" fillId="7" borderId="0" xfId="0" applyFill="1" applyAlignment="1">
      <alignment vertical="center"/>
    </xf>
    <xf numFmtId="0" fontId="1" fillId="8" borderId="0" xfId="0" applyFont="1" applyFill="1" applyAlignment="1">
      <alignment horizontal="right" vertical="center"/>
    </xf>
    <xf numFmtId="0" fontId="1" fillId="9" borderId="27" xfId="0" applyFont="1" applyFill="1" applyBorder="1" applyAlignment="1">
      <alignment horizontal="right"/>
    </xf>
    <xf numFmtId="0" fontId="1" fillId="4" borderId="27" xfId="0" applyFont="1" applyFill="1" applyBorder="1" applyAlignment="1">
      <alignment horizontal="right" vertical="center"/>
    </xf>
    <xf numFmtId="0" fontId="6" fillId="7" borderId="0" xfId="0" applyFont="1" applyFill="1"/>
    <xf numFmtId="0" fontId="51" fillId="7" borderId="0" xfId="0" applyFont="1" applyFill="1" applyAlignment="1">
      <alignment vertical="top"/>
    </xf>
    <xf numFmtId="0" fontId="26" fillId="0" borderId="39" xfId="0" applyFont="1" applyBorder="1" applyAlignment="1">
      <alignment horizontal="right" vertical="center" wrapText="1" readingOrder="1"/>
    </xf>
    <xf numFmtId="0" fontId="6" fillId="0" borderId="36" xfId="0" applyFont="1" applyBorder="1" applyAlignment="1">
      <alignment horizontal="center" vertical="center" wrapText="1"/>
    </xf>
    <xf numFmtId="8" fontId="2" fillId="8" borderId="1" xfId="0" applyNumberFormat="1" applyFont="1" applyFill="1" applyBorder="1" applyAlignment="1" applyProtection="1">
      <alignment horizontal="center"/>
    </xf>
    <xf numFmtId="0" fontId="6" fillId="0" borderId="56" xfId="0" applyFont="1" applyBorder="1" applyAlignment="1">
      <alignment vertical="center" wrapText="1"/>
    </xf>
    <xf numFmtId="0" fontId="6" fillId="0" borderId="58" xfId="0" applyFont="1" applyBorder="1" applyAlignment="1">
      <alignment vertical="center" wrapText="1"/>
    </xf>
    <xf numFmtId="0" fontId="25" fillId="34" borderId="53" xfId="0" applyFont="1" applyFill="1" applyBorder="1" applyAlignment="1">
      <alignment vertical="center" wrapText="1" readingOrder="1"/>
    </xf>
    <xf numFmtId="3" fontId="26" fillId="34" borderId="57" xfId="0" applyNumberFormat="1" applyFont="1" applyFill="1" applyBorder="1" applyAlignment="1">
      <alignment horizontal="center" vertical="center" wrapText="1" readingOrder="1"/>
    </xf>
    <xf numFmtId="0" fontId="26" fillId="0" borderId="57" xfId="0" applyFont="1" applyBorder="1" applyAlignment="1">
      <alignment horizontal="center" vertical="center" wrapText="1" readingOrder="1"/>
    </xf>
    <xf numFmtId="0" fontId="6" fillId="0" borderId="57" xfId="0" applyFont="1" applyBorder="1" applyAlignment="1">
      <alignment horizontal="center" vertical="center" wrapText="1"/>
    </xf>
    <xf numFmtId="3" fontId="26" fillId="12" borderId="37" xfId="0" applyNumberFormat="1" applyFont="1" applyFill="1" applyBorder="1" applyAlignment="1">
      <alignment horizontal="center" vertical="center" wrapText="1" readingOrder="1"/>
    </xf>
    <xf numFmtId="0" fontId="25" fillId="35" borderId="59" xfId="0" applyFont="1" applyFill="1" applyBorder="1" applyAlignment="1">
      <alignment horizontal="right" vertical="center" wrapText="1" readingOrder="1"/>
    </xf>
    <xf numFmtId="0" fontId="25" fillId="35" borderId="60" xfId="0" applyFont="1" applyFill="1" applyBorder="1" applyAlignment="1">
      <alignment horizontal="right" vertical="center" wrapText="1" readingOrder="1"/>
    </xf>
    <xf numFmtId="0" fontId="25" fillId="36" borderId="59" xfId="0" applyFont="1" applyFill="1" applyBorder="1" applyAlignment="1">
      <alignment horizontal="right" vertical="center" wrapText="1" readingOrder="1"/>
    </xf>
    <xf numFmtId="0" fontId="25" fillId="36" borderId="60" xfId="0" applyFont="1" applyFill="1" applyBorder="1" applyAlignment="1">
      <alignment horizontal="right" vertical="center" wrapText="1" readingOrder="1"/>
    </xf>
    <xf numFmtId="3" fontId="26" fillId="36" borderId="37" xfId="0" applyNumberFormat="1" applyFont="1" applyFill="1" applyBorder="1" applyAlignment="1">
      <alignment horizontal="center" vertical="center" wrapText="1" readingOrder="1"/>
    </xf>
    <xf numFmtId="0" fontId="53" fillId="36" borderId="60" xfId="0" applyFont="1" applyFill="1" applyBorder="1" applyAlignment="1">
      <alignment horizontal="right" vertical="center" wrapText="1" readingOrder="1"/>
    </xf>
    <xf numFmtId="0" fontId="55" fillId="0" borderId="45" xfId="0" applyFont="1" applyBorder="1" applyAlignment="1">
      <alignment horizontal="center" vertical="center" wrapText="1"/>
    </xf>
    <xf numFmtId="3" fontId="54" fillId="36" borderId="37" xfId="0" applyNumberFormat="1" applyFont="1" applyFill="1" applyBorder="1" applyAlignment="1">
      <alignment horizontal="center" vertical="center" wrapText="1" readingOrder="1"/>
    </xf>
    <xf numFmtId="0" fontId="54" fillId="0" borderId="37" xfId="0" applyFont="1" applyBorder="1" applyAlignment="1">
      <alignment horizontal="right" vertical="center" wrapText="1" readingOrder="1"/>
    </xf>
    <xf numFmtId="0" fontId="25" fillId="37" borderId="59" xfId="0" applyFont="1" applyFill="1" applyBorder="1" applyAlignment="1">
      <alignment horizontal="right" vertical="center" wrapText="1" readingOrder="1"/>
    </xf>
    <xf numFmtId="0" fontId="25" fillId="37" borderId="60" xfId="0" applyFont="1" applyFill="1" applyBorder="1" applyAlignment="1">
      <alignment horizontal="right" vertical="center" wrapText="1" readingOrder="1"/>
    </xf>
    <xf numFmtId="3" fontId="26" fillId="37" borderId="37" xfId="0" applyNumberFormat="1" applyFont="1" applyFill="1" applyBorder="1" applyAlignment="1">
      <alignment horizontal="center" vertical="center" wrapText="1" readingOrder="1"/>
    </xf>
    <xf numFmtId="0" fontId="38" fillId="13" borderId="33" xfId="0" applyFont="1" applyFill="1" applyBorder="1" applyAlignment="1">
      <alignment vertical="center" wrapText="1" readingOrder="1"/>
    </xf>
    <xf numFmtId="0" fontId="24" fillId="13" borderId="44" xfId="0" applyFont="1" applyFill="1" applyBorder="1" applyAlignment="1">
      <alignment vertical="center" wrapText="1" readingOrder="1"/>
    </xf>
    <xf numFmtId="0" fontId="25" fillId="38" borderId="60" xfId="0" applyFont="1" applyFill="1" applyBorder="1" applyAlignment="1">
      <alignment horizontal="right" vertical="center" wrapText="1" readingOrder="1"/>
    </xf>
    <xf numFmtId="3" fontId="26" fillId="38" borderId="37" xfId="0" applyNumberFormat="1" applyFont="1" applyFill="1" applyBorder="1" applyAlignment="1">
      <alignment horizontal="center" vertical="center" wrapText="1" readingOrder="1"/>
    </xf>
    <xf numFmtId="0" fontId="32" fillId="0" borderId="0" xfId="2" applyFill="1" applyAlignment="1"/>
    <xf numFmtId="8" fontId="2" fillId="14" borderId="11" xfId="0" applyNumberFormat="1" applyFont="1" applyFill="1" applyBorder="1" applyAlignment="1" applyProtection="1">
      <alignment horizontal="right" vertical="center"/>
      <protection locked="0"/>
    </xf>
    <xf numFmtId="49" fontId="1" fillId="7" borderId="0" xfId="0" applyNumberFormat="1" applyFont="1" applyFill="1" applyAlignment="1">
      <alignment wrapText="1"/>
    </xf>
    <xf numFmtId="49" fontId="3" fillId="7" borderId="0" xfId="0" applyNumberFormat="1" applyFont="1" applyFill="1" applyAlignment="1">
      <alignment wrapText="1"/>
    </xf>
    <xf numFmtId="49" fontId="1" fillId="7" borderId="0" xfId="0" applyNumberFormat="1" applyFont="1" applyFill="1" applyAlignment="1">
      <alignment vertical="center" wrapText="1"/>
    </xf>
    <xf numFmtId="49" fontId="3" fillId="7" borderId="0" xfId="0" applyNumberFormat="1" applyFont="1" applyFill="1" applyAlignment="1">
      <alignment vertical="center" wrapText="1"/>
    </xf>
    <xf numFmtId="0" fontId="7" fillId="14" borderId="24" xfId="0" applyFont="1" applyFill="1" applyBorder="1" applyAlignment="1" applyProtection="1">
      <alignment horizontal="center" vertical="center"/>
      <protection locked="0"/>
    </xf>
    <xf numFmtId="0" fontId="7" fillId="14" borderId="17" xfId="0" applyFont="1" applyFill="1" applyBorder="1" applyAlignment="1" applyProtection="1">
      <alignment horizontal="center" vertical="center"/>
      <protection locked="0"/>
    </xf>
    <xf numFmtId="0" fontId="7" fillId="14" borderId="25" xfId="0" applyFont="1" applyFill="1" applyBorder="1" applyAlignment="1" applyProtection="1">
      <alignment horizontal="center" vertical="center"/>
      <protection locked="0"/>
    </xf>
    <xf numFmtId="0" fontId="7" fillId="14" borderId="20" xfId="0" applyFont="1" applyFill="1" applyBorder="1" applyAlignment="1" applyProtection="1">
      <alignment horizontal="center" vertical="center"/>
      <protection locked="0"/>
    </xf>
    <xf numFmtId="0" fontId="22" fillId="12" borderId="0" xfId="0" applyFont="1" applyFill="1" applyBorder="1" applyAlignment="1">
      <alignment horizontal="center" vertical="center" wrapText="1"/>
    </xf>
    <xf numFmtId="0" fontId="22" fillId="12" borderId="27" xfId="0" applyFont="1" applyFill="1" applyBorder="1" applyAlignment="1">
      <alignment horizontal="center" vertical="center" wrapText="1"/>
    </xf>
    <xf numFmtId="0" fontId="22" fillId="12" borderId="18" xfId="0" applyFont="1" applyFill="1" applyBorder="1" applyAlignment="1">
      <alignment horizontal="center" vertical="center" wrapText="1"/>
    </xf>
    <xf numFmtId="0" fontId="32" fillId="7" borderId="0" xfId="2" applyFill="1" applyBorder="1" applyAlignment="1">
      <alignment horizontal="right"/>
    </xf>
    <xf numFmtId="0" fontId="32" fillId="7" borderId="6" xfId="2" applyFill="1" applyBorder="1" applyAlignment="1">
      <alignment horizontal="right"/>
    </xf>
    <xf numFmtId="8" fontId="2" fillId="7" borderId="18" xfId="0" applyNumberFormat="1" applyFont="1" applyFill="1" applyBorder="1" applyAlignment="1" applyProtection="1">
      <alignment horizontal="right" vertical="center"/>
    </xf>
    <xf numFmtId="0" fontId="25" fillId="34" borderId="54" xfId="0" applyFont="1" applyFill="1" applyBorder="1" applyAlignment="1">
      <alignment horizontal="right" vertical="center" wrapText="1" readingOrder="1"/>
    </xf>
    <xf numFmtId="0" fontId="25" fillId="34" borderId="55" xfId="0" applyFont="1" applyFill="1" applyBorder="1" applyAlignment="1">
      <alignment horizontal="right" vertical="center" wrapText="1" readingOrder="1"/>
    </xf>
    <xf numFmtId="0" fontId="50" fillId="0" borderId="0" xfId="0" applyFont="1" applyAlignment="1">
      <alignment horizontal="left" wrapText="1"/>
    </xf>
    <xf numFmtId="3" fontId="26" fillId="31" borderId="38" xfId="0" applyNumberFormat="1" applyFont="1" applyFill="1" applyBorder="1" applyAlignment="1">
      <alignment horizontal="center" vertical="center" wrapText="1" readingOrder="1"/>
    </xf>
    <xf numFmtId="3" fontId="26" fillId="31" borderId="39" xfId="0" applyNumberFormat="1" applyFont="1" applyFill="1" applyBorder="1" applyAlignment="1">
      <alignment horizontal="center" vertical="center" wrapText="1" readingOrder="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3" fontId="26" fillId="32" borderId="38" xfId="0" applyNumberFormat="1" applyFont="1" applyFill="1" applyBorder="1" applyAlignment="1">
      <alignment horizontal="center" vertical="center" wrapText="1" readingOrder="1"/>
    </xf>
    <xf numFmtId="3" fontId="26" fillId="32" borderId="39" xfId="0" applyNumberFormat="1" applyFont="1" applyFill="1" applyBorder="1" applyAlignment="1">
      <alignment horizontal="center" vertical="center" wrapText="1" readingOrder="1"/>
    </xf>
    <xf numFmtId="0" fontId="6" fillId="0" borderId="48" xfId="0" applyFont="1" applyBorder="1" applyAlignment="1">
      <alignment vertical="center" wrapText="1"/>
    </xf>
    <xf numFmtId="0" fontId="6" fillId="0" borderId="42" xfId="0" applyFont="1" applyBorder="1" applyAlignment="1">
      <alignment vertical="center" wrapText="1"/>
    </xf>
    <xf numFmtId="0" fontId="25" fillId="27" borderId="44" xfId="0" applyFont="1" applyFill="1" applyBorder="1" applyAlignment="1">
      <alignment horizontal="center" vertical="center" wrapText="1" readingOrder="1"/>
    </xf>
    <xf numFmtId="0" fontId="25" fillId="27" borderId="34" xfId="0" applyFont="1" applyFill="1" applyBorder="1" applyAlignment="1">
      <alignment horizontal="center" vertical="center" wrapText="1" readingOrder="1"/>
    </xf>
    <xf numFmtId="0" fontId="37" fillId="0" borderId="40" xfId="0" applyFont="1" applyBorder="1" applyAlignment="1">
      <alignment horizontal="center" vertical="center" wrapText="1"/>
    </xf>
    <xf numFmtId="0" fontId="37" fillId="0" borderId="39"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42" xfId="0" applyFont="1" applyBorder="1" applyAlignment="1">
      <alignment horizontal="center" vertical="center" wrapText="1"/>
    </xf>
    <xf numFmtId="0" fontId="39" fillId="0" borderId="33" xfId="0" applyFont="1" applyBorder="1" applyAlignment="1">
      <alignment horizontal="center" vertical="center" wrapText="1" readingOrder="1"/>
    </xf>
    <xf numFmtId="0" fontId="39" fillId="0" borderId="34" xfId="0" applyFont="1" applyBorder="1" applyAlignment="1">
      <alignment horizontal="center" vertical="center" wrapText="1" readingOrder="1"/>
    </xf>
    <xf numFmtId="0" fontId="24" fillId="13" borderId="44" xfId="0" applyFont="1" applyFill="1" applyBorder="1" applyAlignment="1">
      <alignment horizontal="center" vertical="center" wrapText="1" readingOrder="1"/>
    </xf>
    <xf numFmtId="0" fontId="24" fillId="13" borderId="34" xfId="0" applyFont="1" applyFill="1" applyBorder="1" applyAlignment="1">
      <alignment horizontal="center" vertical="center" wrapText="1" readingOrder="1"/>
    </xf>
    <xf numFmtId="0" fontId="6" fillId="0" borderId="46" xfId="0" applyFont="1" applyBorder="1" applyAlignment="1">
      <alignment horizontal="center" vertical="center" wrapText="1"/>
    </xf>
    <xf numFmtId="0" fontId="6" fillId="0" borderId="36" xfId="0" applyFont="1" applyBorder="1" applyAlignment="1">
      <alignment horizontal="center" vertical="center" wrapText="1"/>
    </xf>
    <xf numFmtId="0" fontId="26" fillId="28" borderId="38" xfId="0" applyFont="1" applyFill="1" applyBorder="1" applyAlignment="1">
      <alignment horizontal="center" vertical="center" wrapText="1" readingOrder="1"/>
    </xf>
    <xf numFmtId="0" fontId="26" fillId="28" borderId="39" xfId="0" applyFont="1" applyFill="1" applyBorder="1" applyAlignment="1">
      <alignment horizontal="center" vertical="center" wrapText="1" readingOrder="1"/>
    </xf>
    <xf numFmtId="0" fontId="26" fillId="0" borderId="38" xfId="0" applyFont="1" applyBorder="1" applyAlignment="1">
      <alignment horizontal="right" vertical="center" wrapText="1" readingOrder="1"/>
    </xf>
    <xf numFmtId="0" fontId="26" fillId="0" borderId="39" xfId="0" applyFont="1" applyBorder="1" applyAlignment="1">
      <alignment horizontal="right" vertical="center" wrapText="1" readingOrder="1"/>
    </xf>
    <xf numFmtId="0" fontId="26" fillId="29" borderId="38" xfId="0" applyFont="1" applyFill="1" applyBorder="1" applyAlignment="1">
      <alignment horizontal="center" vertical="center" wrapText="1" readingOrder="1"/>
    </xf>
    <xf numFmtId="0" fontId="26" fillId="29" borderId="39" xfId="0" applyFont="1" applyFill="1" applyBorder="1" applyAlignment="1">
      <alignment horizontal="center" vertical="center" wrapText="1" readingOrder="1"/>
    </xf>
    <xf numFmtId="3" fontId="26" fillId="30" borderId="38" xfId="0" applyNumberFormat="1" applyFont="1" applyFill="1" applyBorder="1" applyAlignment="1">
      <alignment horizontal="center" vertical="center" wrapText="1" readingOrder="1"/>
    </xf>
    <xf numFmtId="3" fontId="26" fillId="30" borderId="39" xfId="0" applyNumberFormat="1" applyFont="1" applyFill="1" applyBorder="1" applyAlignment="1">
      <alignment horizontal="center" vertical="center" wrapText="1" readingOrder="1"/>
    </xf>
    <xf numFmtId="0" fontId="38" fillId="13" borderId="33" xfId="0" applyFont="1" applyFill="1" applyBorder="1" applyAlignment="1">
      <alignment horizontal="center" vertical="center" wrapText="1" readingOrder="1"/>
    </xf>
    <xf numFmtId="0" fontId="38" fillId="13" borderId="34" xfId="0" applyFont="1" applyFill="1" applyBorder="1" applyAlignment="1">
      <alignment horizontal="center" vertical="center" wrapText="1" readingOrder="1"/>
    </xf>
    <xf numFmtId="0" fontId="37" fillId="0" borderId="33"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35" xfId="0" applyFont="1" applyBorder="1" applyAlignment="1">
      <alignment vertical="center" wrapText="1"/>
    </xf>
    <xf numFmtId="0" fontId="37" fillId="0" borderId="36" xfId="0" applyFont="1" applyBorder="1" applyAlignment="1">
      <alignment vertical="center" wrapText="1"/>
    </xf>
    <xf numFmtId="0" fontId="39" fillId="0" borderId="40" xfId="0" applyFont="1" applyBorder="1" applyAlignment="1">
      <alignment horizontal="center" vertical="center" wrapText="1" readingOrder="1"/>
    </xf>
    <xf numFmtId="0" fontId="39" fillId="0" borderId="39" xfId="0" applyFont="1" applyBorder="1" applyAlignment="1">
      <alignment horizontal="center" vertical="center" wrapText="1" readingOrder="1"/>
    </xf>
    <xf numFmtId="0" fontId="50" fillId="0" borderId="61" xfId="0" applyFont="1" applyBorder="1" applyAlignment="1">
      <alignment horizontal="left" wrapText="1"/>
    </xf>
    <xf numFmtId="0" fontId="25" fillId="21" borderId="44" xfId="0" applyFont="1" applyFill="1" applyBorder="1" applyAlignment="1">
      <alignment horizontal="right" vertical="center" wrapText="1" readingOrder="1"/>
    </xf>
    <xf numFmtId="0" fontId="25" fillId="21" borderId="34" xfId="0" applyFont="1" applyFill="1" applyBorder="1" applyAlignment="1">
      <alignment horizontal="right" vertical="center" wrapText="1" readingOrder="1"/>
    </xf>
    <xf numFmtId="0" fontId="26" fillId="22" borderId="38" xfId="0" applyFont="1" applyFill="1" applyBorder="1" applyAlignment="1">
      <alignment horizontal="center" vertical="center" wrapText="1" readingOrder="1"/>
    </xf>
    <xf numFmtId="0" fontId="26" fillId="22" borderId="39" xfId="0" applyFont="1" applyFill="1" applyBorder="1" applyAlignment="1">
      <alignment horizontal="center" vertical="center" wrapText="1" readingOrder="1"/>
    </xf>
    <xf numFmtId="0" fontId="6" fillId="0" borderId="38" xfId="0" applyFont="1" applyBorder="1" applyAlignment="1">
      <alignment horizontal="right" vertical="center" wrapText="1"/>
    </xf>
    <xf numFmtId="0" fontId="6" fillId="0" borderId="39" xfId="0" applyFont="1" applyBorder="1" applyAlignment="1">
      <alignment horizontal="right" vertical="center" wrapText="1"/>
    </xf>
    <xf numFmtId="3" fontId="26" fillId="26" borderId="38" xfId="0" applyNumberFormat="1" applyFont="1" applyFill="1" applyBorder="1" applyAlignment="1">
      <alignment horizontal="center" vertical="center" wrapText="1" readingOrder="1"/>
    </xf>
    <xf numFmtId="3" fontId="26" fillId="26" borderId="39" xfId="0" applyNumberFormat="1" applyFont="1" applyFill="1" applyBorder="1" applyAlignment="1">
      <alignment horizontal="center" vertical="center" wrapText="1" readingOrder="1"/>
    </xf>
    <xf numFmtId="0" fontId="26" fillId="30" borderId="38" xfId="0" applyFont="1" applyFill="1" applyBorder="1" applyAlignment="1">
      <alignment horizontal="center" vertical="center" wrapText="1" readingOrder="1"/>
    </xf>
    <xf numFmtId="0" fontId="26" fillId="30" borderId="39" xfId="0" applyFont="1" applyFill="1" applyBorder="1" applyAlignment="1">
      <alignment horizontal="center" vertical="center" wrapText="1" readingOrder="1"/>
    </xf>
    <xf numFmtId="3" fontId="26" fillId="23" borderId="38" xfId="0" applyNumberFormat="1" applyFont="1" applyFill="1" applyBorder="1" applyAlignment="1">
      <alignment horizontal="center" vertical="center" wrapText="1" readingOrder="1"/>
    </xf>
    <xf numFmtId="3" fontId="26" fillId="23" borderId="39" xfId="0" applyNumberFormat="1" applyFont="1" applyFill="1" applyBorder="1" applyAlignment="1">
      <alignment horizontal="center" vertical="center" wrapText="1" readingOrder="1"/>
    </xf>
    <xf numFmtId="3" fontId="26" fillId="24" borderId="38" xfId="0" applyNumberFormat="1" applyFont="1" applyFill="1" applyBorder="1" applyAlignment="1">
      <alignment horizontal="center" vertical="center" wrapText="1" readingOrder="1"/>
    </xf>
    <xf numFmtId="3" fontId="26" fillId="24" borderId="39" xfId="0" applyNumberFormat="1" applyFont="1" applyFill="1" applyBorder="1" applyAlignment="1">
      <alignment horizontal="center" vertical="center" wrapText="1" readingOrder="1"/>
    </xf>
    <xf numFmtId="3" fontId="26" fillId="25" borderId="38" xfId="0" applyNumberFormat="1" applyFont="1" applyFill="1" applyBorder="1" applyAlignment="1">
      <alignment horizontal="center" vertical="center" wrapText="1" readingOrder="1"/>
    </xf>
    <xf numFmtId="3" fontId="26" fillId="25" borderId="39" xfId="0" applyNumberFormat="1" applyFont="1" applyFill="1" applyBorder="1" applyAlignment="1">
      <alignment horizontal="center" vertical="center" wrapText="1" readingOrder="1"/>
    </xf>
    <xf numFmtId="3" fontId="26" fillId="22" borderId="38" xfId="0" applyNumberFormat="1" applyFont="1" applyFill="1" applyBorder="1" applyAlignment="1">
      <alignment horizontal="center" vertical="center" wrapText="1" readingOrder="1"/>
    </xf>
    <xf numFmtId="3" fontId="26" fillId="22" borderId="39" xfId="0" applyNumberFormat="1" applyFont="1" applyFill="1" applyBorder="1" applyAlignment="1">
      <alignment horizontal="center" vertical="center" wrapText="1" readingOrder="1"/>
    </xf>
    <xf numFmtId="0" fontId="26" fillId="31" borderId="38" xfId="0" applyFont="1" applyFill="1" applyBorder="1" applyAlignment="1">
      <alignment horizontal="center" vertical="center" wrapText="1" readingOrder="1"/>
    </xf>
    <xf numFmtId="0" fontId="26" fillId="31" borderId="39" xfId="0" applyFont="1" applyFill="1" applyBorder="1" applyAlignment="1">
      <alignment horizontal="center" vertical="center" wrapText="1" readingOrder="1"/>
    </xf>
    <xf numFmtId="0" fontId="26" fillId="32" borderId="38" xfId="0" applyFont="1" applyFill="1" applyBorder="1" applyAlignment="1">
      <alignment horizontal="center" vertical="center" wrapText="1" readingOrder="1"/>
    </xf>
    <xf numFmtId="0" fontId="26" fillId="32" borderId="39" xfId="0" applyFont="1" applyFill="1" applyBorder="1" applyAlignment="1">
      <alignment horizontal="center" vertical="center" wrapText="1" readingOrder="1"/>
    </xf>
    <xf numFmtId="0" fontId="39" fillId="13" borderId="44" xfId="0" applyFont="1" applyFill="1" applyBorder="1" applyAlignment="1">
      <alignment horizontal="center" vertical="center" wrapText="1" readingOrder="1"/>
    </xf>
    <xf numFmtId="0" fontId="39" fillId="13" borderId="34" xfId="0" applyFont="1" applyFill="1" applyBorder="1" applyAlignment="1">
      <alignment horizontal="center" vertical="center" wrapText="1" readingOrder="1"/>
    </xf>
    <xf numFmtId="0" fontId="37" fillId="0" borderId="46" xfId="0" applyFont="1" applyBorder="1" applyAlignment="1">
      <alignment horizontal="center" vertical="center" wrapText="1"/>
    </xf>
    <xf numFmtId="0" fontId="37" fillId="0" borderId="36" xfId="0" applyFont="1" applyBorder="1" applyAlignment="1">
      <alignment horizontal="center" vertical="center" wrapText="1"/>
    </xf>
    <xf numFmtId="0" fontId="43" fillId="28" borderId="38" xfId="0" applyFont="1" applyFill="1" applyBorder="1" applyAlignment="1">
      <alignment horizontal="center" vertical="center" wrapText="1" readingOrder="1"/>
    </xf>
    <xf numFmtId="0" fontId="43" fillId="28" borderId="39" xfId="0" applyFont="1" applyFill="1" applyBorder="1" applyAlignment="1">
      <alignment horizontal="center" vertical="center" wrapText="1" readingOrder="1"/>
    </xf>
    <xf numFmtId="0" fontId="43" fillId="0" borderId="38" xfId="0" applyFont="1" applyBorder="1" applyAlignment="1">
      <alignment horizontal="right" vertical="center" wrapText="1" readingOrder="1"/>
    </xf>
    <xf numFmtId="0" fontId="43" fillId="0" borderId="39" xfId="0" applyFont="1" applyBorder="1" applyAlignment="1">
      <alignment horizontal="right" vertical="center" wrapText="1" readingOrder="1"/>
    </xf>
    <xf numFmtId="0" fontId="37" fillId="0" borderId="38" xfId="0" applyFont="1" applyBorder="1" applyAlignment="1">
      <alignment horizontal="center" vertical="center" wrapText="1"/>
    </xf>
    <xf numFmtId="0" fontId="37" fillId="0" borderId="48" xfId="0" applyFont="1" applyBorder="1" applyAlignment="1">
      <alignment vertical="center" wrapText="1"/>
    </xf>
    <xf numFmtId="0" fontId="37" fillId="0" borderId="42" xfId="0" applyFont="1" applyBorder="1" applyAlignment="1">
      <alignment vertical="center" wrapText="1"/>
    </xf>
    <xf numFmtId="0" fontId="41" fillId="27" borderId="44" xfId="0" applyFont="1" applyFill="1" applyBorder="1" applyAlignment="1">
      <alignment horizontal="center" vertical="center" wrapText="1" readingOrder="1"/>
    </xf>
    <xf numFmtId="0" fontId="41" fillId="27" borderId="34" xfId="0" applyFont="1" applyFill="1" applyBorder="1" applyAlignment="1">
      <alignment horizontal="center" vertical="center" wrapText="1" readingOrder="1"/>
    </xf>
    <xf numFmtId="0" fontId="43" fillId="29" borderId="38" xfId="0" applyFont="1" applyFill="1" applyBorder="1" applyAlignment="1">
      <alignment horizontal="center" vertical="center" wrapText="1" readingOrder="1"/>
    </xf>
    <xf numFmtId="0" fontId="43" fillId="29" borderId="39" xfId="0" applyFont="1" applyFill="1" applyBorder="1" applyAlignment="1">
      <alignment horizontal="center" vertical="center" wrapText="1" readingOrder="1"/>
    </xf>
    <xf numFmtId="3" fontId="43" fillId="30" borderId="38" xfId="0" applyNumberFormat="1" applyFont="1" applyFill="1" applyBorder="1" applyAlignment="1">
      <alignment horizontal="center" vertical="center" wrapText="1" readingOrder="1"/>
    </xf>
    <xf numFmtId="3" fontId="43" fillId="30" borderId="39" xfId="0" applyNumberFormat="1" applyFont="1" applyFill="1" applyBorder="1" applyAlignment="1">
      <alignment horizontal="center" vertical="center" wrapText="1" readingOrder="1"/>
    </xf>
    <xf numFmtId="3" fontId="43" fillId="31" borderId="38" xfId="0" applyNumberFormat="1" applyFont="1" applyFill="1" applyBorder="1" applyAlignment="1">
      <alignment horizontal="center" vertical="center" wrapText="1" readingOrder="1"/>
    </xf>
    <xf numFmtId="3" fontId="43" fillId="31" borderId="39" xfId="0" applyNumberFormat="1" applyFont="1" applyFill="1" applyBorder="1" applyAlignment="1">
      <alignment horizontal="center" vertical="center" wrapText="1" readingOrder="1"/>
    </xf>
    <xf numFmtId="3" fontId="43" fillId="32" borderId="38" xfId="0" applyNumberFormat="1" applyFont="1" applyFill="1" applyBorder="1" applyAlignment="1">
      <alignment horizontal="center" vertical="center" wrapText="1" readingOrder="1"/>
    </xf>
    <xf numFmtId="3" fontId="43" fillId="32" borderId="39" xfId="0" applyNumberFormat="1" applyFont="1" applyFill="1" applyBorder="1" applyAlignment="1">
      <alignment horizontal="center" vertical="center" wrapText="1" readingOrder="1"/>
    </xf>
    <xf numFmtId="0" fontId="43" fillId="22" borderId="38" xfId="0" applyFont="1" applyFill="1" applyBorder="1" applyAlignment="1">
      <alignment horizontal="center" vertical="center" wrapText="1" readingOrder="1"/>
    </xf>
    <xf numFmtId="0" fontId="43" fillId="22" borderId="39" xfId="0" applyFont="1" applyFill="1" applyBorder="1" applyAlignment="1">
      <alignment horizontal="center" vertical="center" wrapText="1" readingOrder="1"/>
    </xf>
    <xf numFmtId="0" fontId="43" fillId="23" borderId="38" xfId="0" applyFont="1" applyFill="1" applyBorder="1" applyAlignment="1">
      <alignment horizontal="center" vertical="center" wrapText="1" readingOrder="1"/>
    </xf>
    <xf numFmtId="0" fontId="43" fillId="23" borderId="39" xfId="0" applyFont="1" applyFill="1" applyBorder="1" applyAlignment="1">
      <alignment horizontal="center" vertical="center" wrapText="1" readingOrder="1"/>
    </xf>
    <xf numFmtId="0" fontId="43" fillId="24" borderId="38" xfId="0" applyFont="1" applyFill="1" applyBorder="1" applyAlignment="1">
      <alignment horizontal="center" vertical="center" wrapText="1" readingOrder="1"/>
    </xf>
    <xf numFmtId="0" fontId="43" fillId="24" borderId="39" xfId="0" applyFont="1" applyFill="1" applyBorder="1" applyAlignment="1">
      <alignment horizontal="center" vertical="center" wrapText="1" readingOrder="1"/>
    </xf>
    <xf numFmtId="0" fontId="43" fillId="25" borderId="38" xfId="0" applyFont="1" applyFill="1" applyBorder="1" applyAlignment="1">
      <alignment horizontal="center" vertical="center" wrapText="1" readingOrder="1"/>
    </xf>
    <xf numFmtId="0" fontId="43" fillId="25" borderId="39" xfId="0" applyFont="1" applyFill="1" applyBorder="1" applyAlignment="1">
      <alignment horizontal="center" vertical="center" wrapText="1" readingOrder="1"/>
    </xf>
    <xf numFmtId="0" fontId="43" fillId="26" borderId="38" xfId="0" applyFont="1" applyFill="1" applyBorder="1" applyAlignment="1">
      <alignment horizontal="center" vertical="center" wrapText="1" readingOrder="1"/>
    </xf>
    <xf numFmtId="0" fontId="43" fillId="26" borderId="39" xfId="0" applyFont="1" applyFill="1" applyBorder="1" applyAlignment="1">
      <alignment horizontal="center" vertical="center" wrapText="1" readingOrder="1"/>
    </xf>
    <xf numFmtId="0" fontId="50" fillId="0" borderId="0" xfId="0" applyFont="1" applyAlignment="1">
      <alignment horizontal="left" vertical="center" wrapText="1"/>
    </xf>
    <xf numFmtId="0" fontId="50" fillId="0" borderId="0" xfId="0" applyFont="1" applyAlignment="1">
      <alignment vertical="center"/>
    </xf>
  </cellXfs>
  <cellStyles count="4">
    <cellStyle name="Hyperlink" xfId="2" builtinId="8"/>
    <cellStyle name="Standard" xfId="0" builtinId="0"/>
    <cellStyle name="Standard 2" xfId="1"/>
    <cellStyle name="Standard 3" xfId="3"/>
  </cellStyles>
  <dxfs count="1">
    <dxf>
      <fill>
        <patternFill>
          <bgColor rgb="FF00CC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FFFF00"/>
      <color rgb="FFFFEC79"/>
      <color rgb="FFFFFF99"/>
      <color rgb="FFE0CAFE"/>
      <color rgb="FFFFB7DB"/>
      <color rgb="FF90EB89"/>
      <color rgb="FF75E66C"/>
      <color rgb="FF66FF99"/>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154781</xdr:colOff>
      <xdr:row>10</xdr:row>
      <xdr:rowOff>236201</xdr:rowOff>
    </xdr:from>
    <xdr:to>
      <xdr:col>2</xdr:col>
      <xdr:colOff>154781</xdr:colOff>
      <xdr:row>11</xdr:row>
      <xdr:rowOff>179764</xdr:rowOff>
    </xdr:to>
    <xdr:cxnSp macro="">
      <xdr:nvCxnSpPr>
        <xdr:cNvPr id="2" name="Gerade Verbindung mit Pfeil 1">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4B8F2DB9-821A-4D32-81DC-EDEB90F7CDFA}"/>
            </a:ext>
          </a:extLst>
        </xdr:cNvPr>
        <xdr:cNvCxnSpPr/>
      </xdr:nvCxnSpPr>
      <xdr:spPr bwMode="auto">
        <a:xfrm>
          <a:off x="1083469" y="5594014"/>
          <a:ext cx="0" cy="396000"/>
        </a:xfrm>
        <a:prstGeom prst="straightConnector1">
          <a:avLst/>
        </a:prstGeom>
        <a:solidFill>
          <a:schemeClr val="accent1"/>
        </a:solidFill>
        <a:ln w="57150" cap="flat" cmpd="sng" algn="ctr">
          <a:solidFill>
            <a:schemeClr val="tx1"/>
          </a:solidFill>
          <a:prstDash val="solid"/>
          <a:miter lim="800000"/>
          <a:headEnd type="triangle" w="med" len="sm"/>
          <a:tailEnd type="triangle" w="med" len="sm"/>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cxnSp>
    <xdr:clientData/>
  </xdr:twoCellAnchor>
  <xdr:twoCellAnchor>
    <xdr:from>
      <xdr:col>2</xdr:col>
      <xdr:colOff>130969</xdr:colOff>
      <xdr:row>5</xdr:row>
      <xdr:rowOff>476251</xdr:rowOff>
    </xdr:from>
    <xdr:to>
      <xdr:col>2</xdr:col>
      <xdr:colOff>238969</xdr:colOff>
      <xdr:row>6</xdr:row>
      <xdr:rowOff>181407</xdr:rowOff>
    </xdr:to>
    <xdr:sp macro="" textlink="">
      <xdr:nvSpPr>
        <xdr:cNvPr id="3" name="Pfeil: nach oben und unten 3">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E79448BE-4274-488E-80AE-3952B394E231}"/>
            </a:ext>
          </a:extLst>
        </xdr:cNvPr>
        <xdr:cNvSpPr/>
      </xdr:nvSpPr>
      <xdr:spPr bwMode="auto">
        <a:xfrm>
          <a:off x="1059657" y="2655095"/>
          <a:ext cx="108000" cy="360000"/>
        </a:xfrm>
        <a:prstGeom prst="upDownArrow">
          <a:avLst/>
        </a:prstGeom>
        <a:noFill/>
        <a:ln w="19050" cap="flat" cmpd="sng" algn="ctr">
          <a:solidFill>
            <a:schemeClr val="tx1"/>
          </a:solidFill>
          <a:prstDash val="solid"/>
          <a:miter lim="800000"/>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de-DE"/>
          </a:defPPr>
          <a:lvl1pPr algn="l" rtl="0" fontAlgn="base">
            <a:spcBef>
              <a:spcPct val="0"/>
            </a:spcBef>
            <a:spcAft>
              <a:spcPct val="0"/>
            </a:spcAft>
            <a:defRPr sz="2400" kern="1200">
              <a:solidFill>
                <a:schemeClr val="tx1"/>
              </a:solidFill>
              <a:latin typeface="Times New Roman" pitchFamily="18" charset="0"/>
              <a:ea typeface="+mn-ea"/>
              <a:cs typeface="+mn-cs"/>
            </a:defRPr>
          </a:lvl1pPr>
          <a:lvl2pPr marL="457200" algn="l" rtl="0" fontAlgn="base">
            <a:spcBef>
              <a:spcPct val="0"/>
            </a:spcBef>
            <a:spcAft>
              <a:spcPct val="0"/>
            </a:spcAft>
            <a:defRPr sz="2400" kern="1200">
              <a:solidFill>
                <a:schemeClr val="tx1"/>
              </a:solidFill>
              <a:latin typeface="Times New Roman" pitchFamily="18" charset="0"/>
              <a:ea typeface="+mn-ea"/>
              <a:cs typeface="+mn-cs"/>
            </a:defRPr>
          </a:lvl2pPr>
          <a:lvl3pPr marL="914400" algn="l" rtl="0" fontAlgn="base">
            <a:spcBef>
              <a:spcPct val="0"/>
            </a:spcBef>
            <a:spcAft>
              <a:spcPct val="0"/>
            </a:spcAft>
            <a:defRPr sz="2400" kern="1200">
              <a:solidFill>
                <a:schemeClr val="tx1"/>
              </a:solidFill>
              <a:latin typeface="Times New Roman" pitchFamily="18" charset="0"/>
              <a:ea typeface="+mn-ea"/>
              <a:cs typeface="+mn-cs"/>
            </a:defRPr>
          </a:lvl3pPr>
          <a:lvl4pPr marL="1371600" algn="l" rtl="0" fontAlgn="base">
            <a:spcBef>
              <a:spcPct val="0"/>
            </a:spcBef>
            <a:spcAft>
              <a:spcPct val="0"/>
            </a:spcAft>
            <a:defRPr sz="2400" kern="1200">
              <a:solidFill>
                <a:schemeClr val="tx1"/>
              </a:solidFill>
              <a:latin typeface="Times New Roman" pitchFamily="18" charset="0"/>
              <a:ea typeface="+mn-ea"/>
              <a:cs typeface="+mn-cs"/>
            </a:defRPr>
          </a:lvl4pPr>
          <a:lvl5pPr marL="1828800" algn="l" rtl="0" fontAlgn="base">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marL="0" marR="0" indent="0" algn="l" defTabSz="914400" rtl="0" eaLnBrk="1" fontAlgn="base" latinLnBrk="0" hangingPunct="1">
            <a:lnSpc>
              <a:spcPct val="100000"/>
            </a:lnSpc>
            <a:spcBef>
              <a:spcPct val="0"/>
            </a:spcBef>
            <a:spcAft>
              <a:spcPct val="0"/>
            </a:spcAft>
            <a:buClrTx/>
            <a:buSzTx/>
            <a:buFontTx/>
            <a:buNone/>
            <a:tabLst/>
          </a:pPr>
          <a:endParaRPr kumimoji="0" lang="de-DE" sz="2400" b="0" i="0" u="none" strike="noStrike" cap="none" normalizeH="0" baseline="0">
            <a:ln>
              <a:noFill/>
            </a:ln>
            <a:solidFill>
              <a:schemeClr val="tx1"/>
            </a:solidFill>
            <a:effectLst/>
            <a:latin typeface="Times New Roman" pitchFamily="18"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eutsche-alzheimer.de/" TargetMode="External"/><Relationship Id="rId2" Type="http://schemas.openxmlformats.org/officeDocument/2006/relationships/hyperlink" Target="http://www.alzheimer-bw.de/" TargetMode="External"/><Relationship Id="rId1" Type="http://schemas.openxmlformats.org/officeDocument/2006/relationships/hyperlink" Target="http://www.alzheimerberatung-stuttgart.de/" TargetMode="External"/><Relationship Id="rId5" Type="http://schemas.openxmlformats.org/officeDocument/2006/relationships/printerSettings" Target="../printerSettings/printerSettings1.bin"/><Relationship Id="rId4" Type="http://schemas.openxmlformats.org/officeDocument/2006/relationships/hyperlink" Target="http://www.demenz-stuttgart.d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va-stuttgart.de/nc/unsere-angebote/angebot/betreuungsangebote-fuer-demenzkranke/" TargetMode="External"/><Relationship Id="rId1" Type="http://schemas.openxmlformats.org/officeDocument/2006/relationships/hyperlink" Target="https://www.eva-stuttgart.de/nc/unsere-angebote/angebot/betreuungsangebote-fuer-demenzkrank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zoomScaleNormal="100" workbookViewId="0">
      <selection activeCell="B4" sqref="B4"/>
    </sheetView>
  </sheetViews>
  <sheetFormatPr baseColWidth="10" defaultRowHeight="12.75" x14ac:dyDescent="0.2"/>
  <cols>
    <col min="1" max="1" width="7.85546875" customWidth="1"/>
    <col min="2" max="2" width="115.5703125" customWidth="1"/>
  </cols>
  <sheetData>
    <row r="1" spans="1:2" ht="98.25" customHeight="1" x14ac:dyDescent="0.2">
      <c r="A1" s="160"/>
      <c r="B1" s="161" t="s">
        <v>324</v>
      </c>
    </row>
    <row r="2" spans="1:2" ht="49.5" customHeight="1" x14ac:dyDescent="0.2">
      <c r="B2" s="12" t="s">
        <v>298</v>
      </c>
    </row>
    <row r="3" spans="1:2" ht="166.15" customHeight="1" x14ac:dyDescent="0.2">
      <c r="B3" s="166" t="s">
        <v>347</v>
      </c>
    </row>
    <row r="4" spans="1:2" ht="14.25" customHeight="1" x14ac:dyDescent="0.2">
      <c r="B4" s="162" t="s">
        <v>299</v>
      </c>
    </row>
    <row r="5" spans="1:2" ht="14.25" customHeight="1" x14ac:dyDescent="0.2">
      <c r="B5" s="162" t="s">
        <v>300</v>
      </c>
    </row>
    <row r="6" spans="1:2" ht="14.25" customHeight="1" x14ac:dyDescent="0.2">
      <c r="B6" s="162" t="s">
        <v>172</v>
      </c>
    </row>
    <row r="7" spans="1:2" ht="22.9" customHeight="1" x14ac:dyDescent="0.2">
      <c r="B7" s="215" t="s">
        <v>173</v>
      </c>
    </row>
    <row r="8" spans="1:2" ht="35.25" customHeight="1" x14ac:dyDescent="0.2">
      <c r="A8" s="157"/>
      <c r="B8" s="158" t="s">
        <v>198</v>
      </c>
    </row>
    <row r="9" spans="1:2" ht="128.25" customHeight="1" x14ac:dyDescent="0.2">
      <c r="B9" s="12" t="s">
        <v>346</v>
      </c>
    </row>
    <row r="10" spans="1:2" ht="39.200000000000003" customHeight="1" x14ac:dyDescent="0.3">
      <c r="B10" s="7" t="s">
        <v>226</v>
      </c>
    </row>
    <row r="11" spans="1:2" ht="279" customHeight="1" x14ac:dyDescent="0.2">
      <c r="B11" s="204" t="s">
        <v>301</v>
      </c>
    </row>
    <row r="12" spans="1:2" ht="33.4" customHeight="1" x14ac:dyDescent="0.3">
      <c r="B12" s="7" t="s">
        <v>156</v>
      </c>
    </row>
    <row r="13" spans="1:2" ht="27.75" customHeight="1" x14ac:dyDescent="0.25">
      <c r="A13" s="11"/>
      <c r="B13" s="9" t="s">
        <v>157</v>
      </c>
    </row>
    <row r="14" spans="1:2" ht="64.5" customHeight="1" x14ac:dyDescent="0.25">
      <c r="A14" s="11"/>
      <c r="B14" s="8" t="s">
        <v>13</v>
      </c>
    </row>
    <row r="15" spans="1:2" ht="24.4" customHeight="1" x14ac:dyDescent="0.25">
      <c r="A15" s="6"/>
      <c r="B15" s="9" t="s">
        <v>209</v>
      </c>
    </row>
    <row r="16" spans="1:2" ht="128.25" customHeight="1" x14ac:dyDescent="0.25">
      <c r="A16" s="6"/>
      <c r="B16" s="10" t="s">
        <v>325</v>
      </c>
    </row>
    <row r="17" spans="1:2" ht="25.15" customHeight="1" x14ac:dyDescent="0.25">
      <c r="A17" s="196"/>
      <c r="B17" s="5" t="s">
        <v>158</v>
      </c>
    </row>
    <row r="18" spans="1:2" ht="130.5" customHeight="1" x14ac:dyDescent="0.2">
      <c r="A18" s="196"/>
      <c r="B18" s="204" t="s">
        <v>234</v>
      </c>
    </row>
    <row r="19" spans="1:2" ht="25.15" customHeight="1" x14ac:dyDescent="0.25">
      <c r="B19" s="5" t="s">
        <v>210</v>
      </c>
    </row>
    <row r="20" spans="1:2" ht="116.25" customHeight="1" x14ac:dyDescent="0.2">
      <c r="B20" s="204" t="s">
        <v>211</v>
      </c>
    </row>
    <row r="21" spans="1:2" ht="25.15" customHeight="1" x14ac:dyDescent="0.25">
      <c r="B21" s="5" t="s">
        <v>212</v>
      </c>
    </row>
    <row r="22" spans="1:2" ht="111.75" customHeight="1" x14ac:dyDescent="0.2">
      <c r="B22" s="204" t="s">
        <v>224</v>
      </c>
    </row>
    <row r="23" spans="1:2" ht="25.15" customHeight="1" x14ac:dyDescent="0.25">
      <c r="B23" s="5" t="s">
        <v>225</v>
      </c>
    </row>
    <row r="24" spans="1:2" ht="115.5" customHeight="1" x14ac:dyDescent="0.2">
      <c r="B24" s="204" t="s">
        <v>229</v>
      </c>
    </row>
    <row r="25" spans="1:2" ht="25.15" customHeight="1" x14ac:dyDescent="0.25">
      <c r="B25" s="5" t="s">
        <v>230</v>
      </c>
    </row>
    <row r="26" spans="1:2" ht="34.5" customHeight="1" x14ac:dyDescent="0.2">
      <c r="B26" s="204" t="s">
        <v>231</v>
      </c>
    </row>
  </sheetData>
  <sheetProtection password="E764" sheet="1" objects="1" scenarios="1"/>
  <hyperlinks>
    <hyperlink ref="B4" r:id="rId1"/>
    <hyperlink ref="B6" r:id="rId2"/>
    <hyperlink ref="B7" r:id="rId3"/>
    <hyperlink ref="B5" r:id="rId4"/>
  </hyperlinks>
  <pageMargins left="0.25" right="0.25" top="0.75" bottom="0.75" header="0.3" footer="0.3"/>
  <pageSetup paperSize="9" scale="81" fitToHeight="0" orientation="portrait" horizontalDpi="1200" verticalDpi="1200" r:id="rId5"/>
  <headerFooter>
    <oddHeader>Seite &amp;P</oddHeader>
    <oddFooter>&amp;L&amp;F&amp;Chttp://www.eva-stuttgart.de/aeltere-menschen.html&amp;RSeite &amp;P von &amp;N</oddFooter>
  </headerFooter>
  <rowBreaks count="1" manualBreakCount="1">
    <brk id="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6"/>
  <sheetViews>
    <sheetView tabSelected="1" zoomScaleNormal="100" workbookViewId="0">
      <selection activeCell="C26" sqref="C26"/>
    </sheetView>
  </sheetViews>
  <sheetFormatPr baseColWidth="10" defaultRowHeight="12.75" x14ac:dyDescent="0.2"/>
  <cols>
    <col min="1" max="1" width="3.85546875" customWidth="1"/>
    <col min="2" max="2" width="18" customWidth="1"/>
    <col min="5" max="5" width="11.5703125" customWidth="1"/>
    <col min="7" max="7" width="13.42578125" customWidth="1"/>
    <col min="8" max="8" width="12.85546875" customWidth="1"/>
    <col min="11" max="11" width="5.7109375" customWidth="1"/>
  </cols>
  <sheetData>
    <row r="1" spans="1:23" ht="9" customHeight="1" x14ac:dyDescent="0.2">
      <c r="A1" s="19"/>
      <c r="B1" s="19"/>
      <c r="C1" s="19"/>
      <c r="D1" s="19"/>
      <c r="E1" s="19"/>
      <c r="F1" s="19"/>
      <c r="G1" s="19"/>
      <c r="H1" s="19"/>
      <c r="I1" s="19"/>
      <c r="J1" s="19"/>
      <c r="K1" s="19"/>
    </row>
    <row r="2" spans="1:23" hidden="1" x14ac:dyDescent="0.2">
      <c r="A2" s="19"/>
      <c r="B2" s="19"/>
      <c r="C2" s="19"/>
      <c r="D2" s="19"/>
      <c r="E2" s="19"/>
      <c r="F2" s="19"/>
      <c r="G2" s="19"/>
      <c r="H2" s="19"/>
      <c r="I2" s="19"/>
      <c r="J2" s="19"/>
      <c r="K2" s="19"/>
    </row>
    <row r="3" spans="1:23" hidden="1" x14ac:dyDescent="0.2">
      <c r="A3" s="19"/>
      <c r="B3" s="19"/>
      <c r="C3" s="19"/>
      <c r="D3" s="19"/>
      <c r="E3" s="19"/>
      <c r="F3" s="19"/>
      <c r="G3" s="19"/>
      <c r="H3" s="19"/>
      <c r="I3" s="19"/>
      <c r="J3" s="19"/>
      <c r="K3" s="19"/>
    </row>
    <row r="4" spans="1:23" hidden="1" x14ac:dyDescent="0.2">
      <c r="A4" s="19"/>
      <c r="B4" s="19"/>
      <c r="C4" s="19"/>
      <c r="D4" s="19"/>
      <c r="E4" s="19"/>
      <c r="F4" s="105" t="s">
        <v>90</v>
      </c>
      <c r="G4" s="105" t="s">
        <v>102</v>
      </c>
      <c r="H4" s="105" t="s">
        <v>91</v>
      </c>
      <c r="I4" s="105" t="s">
        <v>90</v>
      </c>
      <c r="J4" s="105" t="s">
        <v>102</v>
      </c>
      <c r="K4" s="105" t="s">
        <v>100</v>
      </c>
      <c r="L4" s="3" t="s">
        <v>92</v>
      </c>
      <c r="M4" s="3" t="s">
        <v>92</v>
      </c>
      <c r="N4" s="3" t="s">
        <v>102</v>
      </c>
      <c r="O4" s="3" t="s">
        <v>92</v>
      </c>
      <c r="P4" s="3" t="s">
        <v>113</v>
      </c>
      <c r="Q4" s="3" t="s">
        <v>113</v>
      </c>
      <c r="R4" s="76" t="s">
        <v>113</v>
      </c>
      <c r="S4" s="77" t="s">
        <v>121</v>
      </c>
      <c r="T4" s="77" t="s">
        <v>121</v>
      </c>
      <c r="U4" s="77" t="s">
        <v>121</v>
      </c>
      <c r="V4" s="78" t="s">
        <v>121</v>
      </c>
      <c r="W4" s="75" t="s">
        <v>126</v>
      </c>
    </row>
    <row r="5" spans="1:23" hidden="1" x14ac:dyDescent="0.2">
      <c r="A5" s="19"/>
      <c r="B5" s="19"/>
      <c r="C5" s="142" t="s">
        <v>75</v>
      </c>
      <c r="D5" s="109" t="s">
        <v>77</v>
      </c>
      <c r="E5" s="142" t="s">
        <v>75</v>
      </c>
      <c r="F5" s="115" t="s">
        <v>79</v>
      </c>
      <c r="G5" s="143" t="s">
        <v>103</v>
      </c>
      <c r="H5" s="144" t="s">
        <v>79</v>
      </c>
      <c r="I5" s="114" t="s">
        <v>76</v>
      </c>
      <c r="J5" s="143" t="s">
        <v>104</v>
      </c>
      <c r="K5" s="140" t="s">
        <v>101</v>
      </c>
      <c r="L5" s="40" t="s">
        <v>79</v>
      </c>
      <c r="M5" s="40" t="s">
        <v>76</v>
      </c>
      <c r="N5" s="71" t="s">
        <v>104</v>
      </c>
      <c r="O5" s="40" t="s">
        <v>110</v>
      </c>
      <c r="P5" s="40" t="s">
        <v>114</v>
      </c>
      <c r="Q5" s="40" t="s">
        <v>114</v>
      </c>
      <c r="R5" s="79" t="s">
        <v>114</v>
      </c>
      <c r="S5" s="75" t="s">
        <v>120</v>
      </c>
      <c r="T5" s="75" t="s">
        <v>123</v>
      </c>
      <c r="U5" s="75" t="s">
        <v>124</v>
      </c>
      <c r="V5" s="71" t="s">
        <v>125</v>
      </c>
      <c r="W5" s="75" t="s">
        <v>128</v>
      </c>
    </row>
    <row r="6" spans="1:23" hidden="1" x14ac:dyDescent="0.2">
      <c r="A6" s="19"/>
      <c r="B6" s="19"/>
      <c r="C6" s="115" t="s">
        <v>79</v>
      </c>
      <c r="D6" s="114" t="s">
        <v>78</v>
      </c>
      <c r="E6" s="114" t="s">
        <v>76</v>
      </c>
      <c r="F6" s="103">
        <f>D116</f>
        <v>1500</v>
      </c>
      <c r="G6" s="19"/>
      <c r="H6" s="19"/>
      <c r="I6" s="103">
        <f>D119+D121</f>
        <v>2418</v>
      </c>
      <c r="J6" s="19"/>
      <c r="K6" s="103"/>
      <c r="L6" s="18">
        <f>F11</f>
        <v>1500</v>
      </c>
      <c r="M6" s="18">
        <f>I11</f>
        <v>2418</v>
      </c>
      <c r="O6" s="18">
        <f>SUM(L6:M6)</f>
        <v>3918</v>
      </c>
      <c r="P6" s="3" t="s">
        <v>115</v>
      </c>
      <c r="Q6" s="3" t="s">
        <v>117</v>
      </c>
      <c r="R6" s="42"/>
      <c r="S6" s="73">
        <f>I6</f>
        <v>2418</v>
      </c>
      <c r="T6" s="73">
        <f>L6</f>
        <v>1500</v>
      </c>
      <c r="U6" s="2"/>
      <c r="V6" s="80">
        <f>F6</f>
        <v>1500</v>
      </c>
      <c r="W6" s="18">
        <f>H91</f>
        <v>901</v>
      </c>
    </row>
    <row r="7" spans="1:23" hidden="1" x14ac:dyDescent="0.2">
      <c r="A7" s="19"/>
      <c r="B7" s="104" t="s">
        <v>99</v>
      </c>
      <c r="C7" s="115"/>
      <c r="D7" s="114"/>
      <c r="E7" s="145">
        <f>F138</f>
        <v>0</v>
      </c>
      <c r="F7" s="103"/>
      <c r="G7" s="19"/>
      <c r="H7" s="19"/>
      <c r="I7" s="103">
        <f>I6-E7</f>
        <v>2418</v>
      </c>
      <c r="J7" s="103">
        <f>IF(E7&gt;I6,I6,E7)</f>
        <v>0</v>
      </c>
      <c r="K7" s="169">
        <f>IF(I7&lt;0,-I7,0)</f>
        <v>0</v>
      </c>
      <c r="L7" s="18"/>
      <c r="O7" s="3" t="s">
        <v>111</v>
      </c>
      <c r="P7" s="18">
        <f>IF(O11&lt;0,-O11,0)</f>
        <v>0</v>
      </c>
      <c r="Q7" s="18">
        <f>IF(H91/D91&lt;0.4,H91,0.4*D91)*D84/D91*12</f>
        <v>10056.000000000002</v>
      </c>
      <c r="R7" s="81" t="s">
        <v>119</v>
      </c>
      <c r="S7" s="82">
        <f>J7</f>
        <v>0</v>
      </c>
      <c r="T7" s="82"/>
      <c r="U7" s="2"/>
      <c r="V7" s="4"/>
      <c r="W7" s="86">
        <f>W6/$D$91</f>
        <v>1</v>
      </c>
    </row>
    <row r="8" spans="1:23" hidden="1" x14ac:dyDescent="0.2">
      <c r="A8" s="19"/>
      <c r="B8" s="104" t="s">
        <v>98</v>
      </c>
      <c r="C8" s="102"/>
      <c r="D8" s="72">
        <f>F133</f>
        <v>0</v>
      </c>
      <c r="E8" s="102"/>
      <c r="F8" s="19"/>
      <c r="G8" s="19"/>
      <c r="H8" s="19"/>
      <c r="I8" s="103"/>
      <c r="J8" s="19"/>
      <c r="K8" s="103"/>
      <c r="M8" s="18">
        <f>M9-O8</f>
        <v>2418</v>
      </c>
      <c r="N8" s="18">
        <f>IF(IF(M8&gt;0,D8,D8+M8)&gt;0,IF(M8&gt;0,D8,D8+M8),0)</f>
        <v>0</v>
      </c>
      <c r="O8" s="18">
        <f>D8</f>
        <v>0</v>
      </c>
      <c r="P8" s="3" t="s">
        <v>116</v>
      </c>
      <c r="Q8" s="3" t="s">
        <v>118</v>
      </c>
      <c r="R8" s="74">
        <f>Q9</f>
        <v>0</v>
      </c>
      <c r="S8" s="82">
        <f>IF(D8-R8&gt;N8,N8,D8-R8)</f>
        <v>0</v>
      </c>
      <c r="T8" s="82">
        <f>IF($T$6-T9&gt;D8-S8,D8-S8-R8,$T$6-T9-T10)</f>
        <v>0</v>
      </c>
      <c r="U8" s="2"/>
      <c r="V8" s="83">
        <f>SUM(T8,U8)</f>
        <v>0</v>
      </c>
      <c r="W8" s="75" t="s">
        <v>126</v>
      </c>
    </row>
    <row r="9" spans="1:23" hidden="1" x14ac:dyDescent="0.2">
      <c r="A9" s="19"/>
      <c r="B9" s="104" t="s">
        <v>8</v>
      </c>
      <c r="C9" s="102">
        <f>F146</f>
        <v>0</v>
      </c>
      <c r="D9" s="72">
        <f>F144</f>
        <v>0</v>
      </c>
      <c r="E9" s="102"/>
      <c r="F9" s="103">
        <f>F6-C9</f>
        <v>1500</v>
      </c>
      <c r="G9" s="103">
        <f>IF(IF(F6&gt;C9,C9,F6)&gt;0,IF(F6&gt;C9,C9,F6),0)</f>
        <v>0</v>
      </c>
      <c r="H9" s="103">
        <f>IF(F9&lt;0,-F9,0)</f>
        <v>0</v>
      </c>
      <c r="I9" s="103"/>
      <c r="J9" s="19"/>
      <c r="K9" s="19"/>
      <c r="M9" s="18">
        <f>M10-O9</f>
        <v>2418</v>
      </c>
      <c r="N9" s="18">
        <f>IF(IF(M9&gt;0,D9,D9+M9)&gt;0,IF(M9&gt;0,D9,D9+M9),0)</f>
        <v>0</v>
      </c>
      <c r="O9" s="18">
        <f>D9</f>
        <v>0</v>
      </c>
      <c r="P9" s="18">
        <f>IF(P7&lt;O8,P7,O8)</f>
        <v>0</v>
      </c>
      <c r="Q9" s="18">
        <f>IF(P9&lt;Q7,P9,Q7)</f>
        <v>0</v>
      </c>
      <c r="R9" s="86">
        <f>R8/(D84*12)</f>
        <v>0</v>
      </c>
      <c r="S9" s="82">
        <f>N9</f>
        <v>0</v>
      </c>
      <c r="T9" s="82">
        <f>IF($T$6-T10&gt;D9-S9,D9-S9,$T$6-T10)</f>
        <v>0</v>
      </c>
      <c r="U9" s="82">
        <f>G9</f>
        <v>0</v>
      </c>
      <c r="V9" s="83">
        <f>SUM(T9,U9)</f>
        <v>0</v>
      </c>
      <c r="W9" s="75" t="s">
        <v>127</v>
      </c>
    </row>
    <row r="10" spans="1:23" hidden="1" x14ac:dyDescent="0.2">
      <c r="A10" s="19"/>
      <c r="B10" s="104" t="s">
        <v>67</v>
      </c>
      <c r="C10" s="102">
        <f>F151</f>
        <v>0</v>
      </c>
      <c r="D10" s="72">
        <f>IF(F150&gt;D150,F150-D150,0)</f>
        <v>0</v>
      </c>
      <c r="E10" s="102"/>
      <c r="F10" s="103">
        <f>F9-C10</f>
        <v>1500</v>
      </c>
      <c r="G10" s="103">
        <f>IF(IF(F9&gt;C10,C10,F9)&gt;0,IF(F9&gt;C10,C10,F9),0)</f>
        <v>0</v>
      </c>
      <c r="H10" s="103">
        <f>IF(F10&lt;0,-F10,0)</f>
        <v>0</v>
      </c>
      <c r="I10" s="103"/>
      <c r="J10" s="19"/>
      <c r="K10" s="19"/>
      <c r="M10" s="18">
        <f>M6-O10</f>
        <v>2418</v>
      </c>
      <c r="N10" s="18">
        <f>IF(IF(M10&gt;0,D10,D10+M10)&gt;0,IF(M10&gt;0,D10,D10+M10),0)</f>
        <v>0</v>
      </c>
      <c r="O10" s="73">
        <f>D10</f>
        <v>0</v>
      </c>
      <c r="R10" s="90">
        <f>R8/12</f>
        <v>0</v>
      </c>
      <c r="S10" s="73">
        <f>N10</f>
        <v>0</v>
      </c>
      <c r="T10" s="73">
        <f>IF($T$6&gt;D10-S10,D10-S10,T6)</f>
        <v>0</v>
      </c>
      <c r="U10" s="73">
        <f>G10</f>
        <v>0</v>
      </c>
      <c r="V10" s="80">
        <f>SUM(T10,U10)</f>
        <v>0</v>
      </c>
      <c r="W10" s="18">
        <f>W6-R8/12*D91/D84</f>
        <v>901</v>
      </c>
    </row>
    <row r="11" spans="1:23" hidden="1" x14ac:dyDescent="0.2">
      <c r="A11" s="19"/>
      <c r="B11" s="19"/>
      <c r="C11" s="103">
        <f>SUM(C8:C10)</f>
        <v>0</v>
      </c>
      <c r="D11" s="103">
        <f>SUM(D8:D10)</f>
        <v>0</v>
      </c>
      <c r="E11" s="103"/>
      <c r="F11" s="103">
        <f>IF(F10&gt;0,F10,0)</f>
        <v>1500</v>
      </c>
      <c r="G11" s="19"/>
      <c r="H11" s="19"/>
      <c r="I11" s="103">
        <f>IF(I7&gt;0,I7,0)</f>
        <v>2418</v>
      </c>
      <c r="J11" s="19"/>
      <c r="K11" s="19"/>
      <c r="O11" s="18">
        <f>O6-SUM(O8:O10)</f>
        <v>3918</v>
      </c>
      <c r="R11" s="84" t="s">
        <v>122</v>
      </c>
      <c r="S11" s="73">
        <f>S6-SUM(S7:S10)</f>
        <v>2418</v>
      </c>
      <c r="T11" s="73"/>
      <c r="U11" s="85" t="s">
        <v>122</v>
      </c>
      <c r="V11" s="80">
        <f>V6-SUM(V7:V10)</f>
        <v>1500</v>
      </c>
      <c r="W11" s="86">
        <f>W10/$D$91</f>
        <v>1</v>
      </c>
    </row>
    <row r="12" spans="1:23" ht="13.5" hidden="1" thickBot="1" x14ac:dyDescent="0.25">
      <c r="A12" s="19"/>
      <c r="B12" s="19"/>
      <c r="C12" s="19"/>
      <c r="D12" s="19"/>
      <c r="E12" s="19"/>
      <c r="F12" s="19"/>
      <c r="G12" s="19"/>
      <c r="H12" s="19"/>
      <c r="I12" s="19"/>
      <c r="J12" s="19"/>
      <c r="K12" s="19"/>
    </row>
    <row r="13" spans="1:23" hidden="1" x14ac:dyDescent="0.2">
      <c r="A13" s="19"/>
      <c r="B13" s="19"/>
      <c r="C13" s="19"/>
      <c r="D13" s="19"/>
      <c r="E13" s="106"/>
      <c r="F13" s="107" t="s">
        <v>9</v>
      </c>
      <c r="G13" s="96"/>
      <c r="H13" s="96"/>
      <c r="I13" s="96"/>
      <c r="J13" s="97"/>
      <c r="K13" s="19"/>
    </row>
    <row r="14" spans="1:23" hidden="1" x14ac:dyDescent="0.2">
      <c r="A14" s="19"/>
      <c r="B14" s="105" t="s">
        <v>62</v>
      </c>
      <c r="C14" s="19"/>
      <c r="D14" s="19"/>
      <c r="E14" s="108" t="s">
        <v>11</v>
      </c>
      <c r="F14" s="109" t="s">
        <v>69</v>
      </c>
      <c r="G14" s="110"/>
      <c r="H14" s="111"/>
      <c r="I14" s="109" t="s">
        <v>0</v>
      </c>
      <c r="J14" s="112" t="s">
        <v>0</v>
      </c>
      <c r="K14" s="19"/>
    </row>
    <row r="15" spans="1:23" hidden="1" x14ac:dyDescent="0.2">
      <c r="A15" s="19"/>
      <c r="B15" s="19"/>
      <c r="C15" s="103">
        <f>H91</f>
        <v>901</v>
      </c>
      <c r="D15" s="19"/>
      <c r="E15" s="113" t="s">
        <v>68</v>
      </c>
      <c r="F15" s="114" t="s">
        <v>68</v>
      </c>
      <c r="G15" s="110"/>
      <c r="H15" s="115" t="s">
        <v>12</v>
      </c>
      <c r="I15" s="114" t="s">
        <v>7</v>
      </c>
      <c r="J15" s="116" t="s">
        <v>8</v>
      </c>
      <c r="K15" s="19"/>
    </row>
    <row r="16" spans="1:23" hidden="1" x14ac:dyDescent="0.2">
      <c r="A16" s="19"/>
      <c r="B16" s="105" t="s">
        <v>106</v>
      </c>
      <c r="C16" s="19"/>
      <c r="D16" s="19"/>
      <c r="E16" s="117">
        <f>$J$32</f>
        <v>1774</v>
      </c>
      <c r="F16" s="102">
        <f>$J$35</f>
        <v>1612</v>
      </c>
      <c r="G16" s="93" t="s">
        <v>275</v>
      </c>
      <c r="H16" s="102">
        <f>C35</f>
        <v>316</v>
      </c>
      <c r="I16" s="102">
        <f t="shared" ref="I16:J19" si="0">D35</f>
        <v>724</v>
      </c>
      <c r="J16" s="102">
        <f t="shared" si="0"/>
        <v>689</v>
      </c>
      <c r="K16" s="19"/>
    </row>
    <row r="17" spans="1:12" hidden="1" x14ac:dyDescent="0.2">
      <c r="A17" s="19"/>
      <c r="B17" s="105" t="s">
        <v>105</v>
      </c>
      <c r="C17" s="102">
        <f>IF(F150&lt;E16,E16-F150,0)</f>
        <v>1774</v>
      </c>
      <c r="D17" s="19"/>
      <c r="E17" s="119"/>
      <c r="F17" s="110"/>
      <c r="G17" s="93" t="s">
        <v>276</v>
      </c>
      <c r="H17" s="102">
        <f t="shared" ref="H17:H19" si="1">C36</f>
        <v>545</v>
      </c>
      <c r="I17" s="102">
        <f t="shared" si="0"/>
        <v>1363</v>
      </c>
      <c r="J17" s="102">
        <f t="shared" si="0"/>
        <v>1298</v>
      </c>
      <c r="K17" s="19"/>
    </row>
    <row r="18" spans="1:12" hidden="1" x14ac:dyDescent="0.2">
      <c r="A18" s="19"/>
      <c r="B18" s="19"/>
      <c r="C18" s="19"/>
      <c r="D18" s="19"/>
      <c r="E18" s="119"/>
      <c r="F18" s="110"/>
      <c r="G18" s="93" t="s">
        <v>277</v>
      </c>
      <c r="H18" s="102">
        <f t="shared" si="1"/>
        <v>728</v>
      </c>
      <c r="I18" s="102">
        <f t="shared" si="0"/>
        <v>1693</v>
      </c>
      <c r="J18" s="102">
        <f t="shared" si="0"/>
        <v>1612</v>
      </c>
      <c r="K18" s="19"/>
    </row>
    <row r="19" spans="1:12" ht="13.5" hidden="1" thickBot="1" x14ac:dyDescent="0.25">
      <c r="A19" s="19"/>
      <c r="B19" s="104" t="s">
        <v>15</v>
      </c>
      <c r="C19" s="13">
        <v>4.3499999999999996</v>
      </c>
      <c r="D19" s="19"/>
      <c r="E19" s="100"/>
      <c r="F19" s="101"/>
      <c r="G19" s="94" t="s">
        <v>278</v>
      </c>
      <c r="H19" s="102">
        <f t="shared" si="1"/>
        <v>901</v>
      </c>
      <c r="I19" s="102">
        <f t="shared" si="0"/>
        <v>2095</v>
      </c>
      <c r="J19" s="102">
        <f t="shared" si="0"/>
        <v>1995</v>
      </c>
      <c r="K19" s="19"/>
    </row>
    <row r="20" spans="1:12" ht="7.9" customHeight="1" x14ac:dyDescent="0.2">
      <c r="A20" s="19"/>
      <c r="B20" s="19"/>
      <c r="C20" s="19"/>
      <c r="D20" s="19"/>
      <c r="E20" s="19"/>
      <c r="F20" s="19"/>
      <c r="G20" s="19"/>
      <c r="H20" s="19"/>
      <c r="I20" s="19"/>
      <c r="J20" s="19"/>
      <c r="K20" s="19"/>
    </row>
    <row r="21" spans="1:12" ht="17.25" x14ac:dyDescent="0.25">
      <c r="A21" s="19"/>
      <c r="B21" s="129" t="s">
        <v>205</v>
      </c>
      <c r="C21" s="19"/>
      <c r="D21" s="19"/>
      <c r="E21" s="19"/>
      <c r="F21" s="19"/>
      <c r="G21" s="19"/>
      <c r="H21" s="19"/>
      <c r="I21" s="19"/>
      <c r="J21" s="19"/>
      <c r="K21" s="19"/>
    </row>
    <row r="22" spans="1:12" ht="5.85" customHeight="1" thickBot="1" x14ac:dyDescent="0.25">
      <c r="A22" s="19"/>
      <c r="B22" s="19"/>
      <c r="C22" s="19"/>
      <c r="D22" s="19"/>
      <c r="E22" s="19"/>
      <c r="F22" s="19"/>
      <c r="G22" s="19"/>
      <c r="H22" s="19"/>
      <c r="I22" s="19"/>
      <c r="J22" s="19"/>
      <c r="K22" s="19"/>
    </row>
    <row r="23" spans="1:12" x14ac:dyDescent="0.2">
      <c r="A23" s="19"/>
      <c r="B23" s="98" t="s">
        <v>232</v>
      </c>
      <c r="C23" s="96"/>
      <c r="D23" s="96"/>
      <c r="E23" s="96"/>
      <c r="F23" s="96"/>
      <c r="G23" s="96"/>
      <c r="H23" s="96"/>
      <c r="I23" s="96"/>
      <c r="J23" s="97"/>
      <c r="K23" s="19"/>
    </row>
    <row r="24" spans="1:12" x14ac:dyDescent="0.2">
      <c r="A24" s="19"/>
      <c r="B24" s="119"/>
      <c r="C24" s="168" t="s">
        <v>186</v>
      </c>
      <c r="D24" s="110"/>
      <c r="E24" s="110"/>
      <c r="F24" s="168" t="s">
        <v>2</v>
      </c>
      <c r="G24" s="110"/>
      <c r="I24" s="124"/>
      <c r="J24" s="159" t="s">
        <v>16</v>
      </c>
      <c r="K24" s="19"/>
      <c r="L24" s="3"/>
    </row>
    <row r="25" spans="1:12" x14ac:dyDescent="0.2">
      <c r="A25" s="19"/>
      <c r="B25" s="119" t="s">
        <v>275</v>
      </c>
      <c r="C25" s="1">
        <v>80</v>
      </c>
      <c r="D25" s="110"/>
      <c r="E25" s="122" t="s">
        <v>5</v>
      </c>
      <c r="F25" s="1">
        <v>8</v>
      </c>
      <c r="G25" s="110"/>
      <c r="H25" s="14">
        <v>3</v>
      </c>
      <c r="I25" s="124" t="s">
        <v>17</v>
      </c>
      <c r="J25" s="15">
        <v>1.5</v>
      </c>
      <c r="K25" s="19"/>
    </row>
    <row r="26" spans="1:12" x14ac:dyDescent="0.2">
      <c r="A26" s="19"/>
      <c r="B26" s="119" t="s">
        <v>276</v>
      </c>
      <c r="C26" s="1">
        <v>80</v>
      </c>
      <c r="D26" s="110"/>
      <c r="E26" s="122" t="s">
        <v>3</v>
      </c>
      <c r="F26" s="1">
        <v>6</v>
      </c>
      <c r="G26" s="110"/>
      <c r="H26" s="14">
        <v>7</v>
      </c>
      <c r="I26" s="124" t="s">
        <v>17</v>
      </c>
      <c r="J26" s="15">
        <v>3</v>
      </c>
      <c r="K26" s="19"/>
      <c r="L26" s="3"/>
    </row>
    <row r="27" spans="1:12" x14ac:dyDescent="0.2">
      <c r="A27" s="19"/>
      <c r="B27" s="119" t="s">
        <v>277</v>
      </c>
      <c r="C27" s="1">
        <v>80</v>
      </c>
      <c r="D27" s="110"/>
      <c r="E27" s="122" t="s">
        <v>10</v>
      </c>
      <c r="F27" s="1">
        <v>15</v>
      </c>
      <c r="G27" s="110"/>
      <c r="H27" s="14">
        <v>11</v>
      </c>
      <c r="I27" s="124" t="s">
        <v>17</v>
      </c>
      <c r="J27" s="15">
        <v>4.5</v>
      </c>
      <c r="K27" s="19"/>
    </row>
    <row r="28" spans="1:12" ht="13.5" thickBot="1" x14ac:dyDescent="0.25">
      <c r="A28" s="19"/>
      <c r="B28" s="100" t="s">
        <v>278</v>
      </c>
      <c r="C28" s="16">
        <v>80</v>
      </c>
      <c r="D28" s="101"/>
      <c r="E28" s="125" t="s">
        <v>6</v>
      </c>
      <c r="F28" s="16">
        <v>2.5</v>
      </c>
      <c r="G28" s="101"/>
      <c r="H28" s="126"/>
      <c r="I28" s="127" t="str">
        <f>"über "&amp;H27&amp;" Kilometer: "</f>
        <v xml:space="preserve">über 11 Kilometer: </v>
      </c>
      <c r="J28" s="17">
        <v>6</v>
      </c>
      <c r="K28" s="19"/>
    </row>
    <row r="29" spans="1:12" ht="9" customHeight="1" thickBot="1" x14ac:dyDescent="0.25">
      <c r="A29" s="19"/>
      <c r="B29" s="19"/>
      <c r="C29" s="19"/>
      <c r="D29" s="19"/>
      <c r="E29" s="19"/>
      <c r="F29" s="138"/>
      <c r="G29" s="19"/>
      <c r="H29" s="19"/>
      <c r="I29" s="19"/>
      <c r="J29" s="19"/>
      <c r="K29" s="19"/>
    </row>
    <row r="30" spans="1:12" ht="13.5" thickBot="1" x14ac:dyDescent="0.25">
      <c r="A30" s="19"/>
      <c r="B30" s="98" t="s">
        <v>63</v>
      </c>
      <c r="C30" s="96"/>
      <c r="D30" s="96"/>
      <c r="E30" s="97"/>
      <c r="F30" s="19"/>
      <c r="G30" s="19"/>
      <c r="H30" s="19"/>
      <c r="I30" s="19"/>
      <c r="J30" s="19"/>
      <c r="K30" s="19"/>
    </row>
    <row r="31" spans="1:12" x14ac:dyDescent="0.2">
      <c r="A31" s="19"/>
      <c r="B31" s="130" t="s">
        <v>66</v>
      </c>
      <c r="C31" s="110"/>
      <c r="D31" s="110"/>
      <c r="E31" s="121"/>
      <c r="F31" s="19"/>
      <c r="G31" s="98" t="s">
        <v>280</v>
      </c>
      <c r="H31" s="96"/>
      <c r="I31" s="96"/>
      <c r="J31" s="97"/>
      <c r="K31" s="19"/>
    </row>
    <row r="32" spans="1:12" ht="13.5" thickBot="1" x14ac:dyDescent="0.25">
      <c r="A32" s="19"/>
      <c r="B32" s="119"/>
      <c r="C32" s="111"/>
      <c r="D32" s="109" t="s">
        <v>0</v>
      </c>
      <c r="E32" s="112" t="s">
        <v>0</v>
      </c>
      <c r="F32" s="19"/>
      <c r="G32" s="100"/>
      <c r="H32" s="101"/>
      <c r="I32" s="101"/>
      <c r="J32" s="175">
        <v>1774</v>
      </c>
      <c r="K32" s="19"/>
    </row>
    <row r="33" spans="1:11" ht="13.5" thickBot="1" x14ac:dyDescent="0.25">
      <c r="A33" s="19"/>
      <c r="B33" s="119"/>
      <c r="C33" s="139" t="s">
        <v>12</v>
      </c>
      <c r="D33" s="140" t="s">
        <v>18</v>
      </c>
      <c r="E33" s="141" t="s">
        <v>8</v>
      </c>
      <c r="F33" s="19"/>
      <c r="G33" s="19"/>
      <c r="H33" s="19"/>
      <c r="I33" s="19"/>
      <c r="J33" s="19"/>
      <c r="K33" s="19"/>
    </row>
    <row r="34" spans="1:11" x14ac:dyDescent="0.2">
      <c r="A34" s="19"/>
      <c r="B34" s="119"/>
      <c r="C34" s="114" t="s">
        <v>20</v>
      </c>
      <c r="D34" s="114" t="s">
        <v>19</v>
      </c>
      <c r="E34" s="116" t="s">
        <v>21</v>
      </c>
      <c r="F34" s="19"/>
      <c r="G34" s="98" t="s">
        <v>281</v>
      </c>
      <c r="H34" s="96"/>
      <c r="I34" s="96"/>
      <c r="J34" s="97"/>
      <c r="K34" s="19"/>
    </row>
    <row r="35" spans="1:11" ht="13.5" thickBot="1" x14ac:dyDescent="0.25">
      <c r="A35" s="19"/>
      <c r="B35" s="93" t="s">
        <v>275</v>
      </c>
      <c r="C35" s="172">
        <v>316</v>
      </c>
      <c r="D35" s="172">
        <v>724</v>
      </c>
      <c r="E35" s="173">
        <v>689</v>
      </c>
      <c r="F35" s="19"/>
      <c r="G35" s="100"/>
      <c r="H35" s="101"/>
      <c r="I35" s="101"/>
      <c r="J35" s="175">
        <v>1612</v>
      </c>
      <c r="K35" s="19"/>
    </row>
    <row r="36" spans="1:11" ht="13.5" thickBot="1" x14ac:dyDescent="0.25">
      <c r="A36" s="19"/>
      <c r="B36" s="93" t="s">
        <v>276</v>
      </c>
      <c r="C36" s="172">
        <v>545</v>
      </c>
      <c r="D36" s="172">
        <v>1363</v>
      </c>
      <c r="E36" s="173">
        <v>1298</v>
      </c>
      <c r="F36" s="19"/>
      <c r="G36" s="19"/>
      <c r="H36" s="19"/>
      <c r="I36" s="19"/>
      <c r="J36" s="19"/>
      <c r="K36" s="19"/>
    </row>
    <row r="37" spans="1:11" x14ac:dyDescent="0.2">
      <c r="A37" s="19"/>
      <c r="B37" s="93" t="s">
        <v>277</v>
      </c>
      <c r="C37" s="172">
        <v>728</v>
      </c>
      <c r="D37" s="172">
        <v>1693</v>
      </c>
      <c r="E37" s="173">
        <v>1612</v>
      </c>
      <c r="F37" s="19"/>
      <c r="G37" s="98"/>
      <c r="H37" s="96"/>
      <c r="I37" s="314" t="s">
        <v>279</v>
      </c>
      <c r="J37" s="315"/>
      <c r="K37" s="19"/>
    </row>
    <row r="38" spans="1:11" ht="13.5" thickBot="1" x14ac:dyDescent="0.25">
      <c r="A38" s="19"/>
      <c r="B38" s="94" t="s">
        <v>278</v>
      </c>
      <c r="C38" s="174">
        <v>901</v>
      </c>
      <c r="D38" s="174">
        <v>2095</v>
      </c>
      <c r="E38" s="175">
        <v>1995</v>
      </c>
      <c r="F38" s="19"/>
      <c r="G38" s="100"/>
      <c r="H38" s="101"/>
      <c r="I38" s="101"/>
      <c r="J38" s="313">
        <v>125</v>
      </c>
      <c r="K38" s="19"/>
    </row>
    <row r="39" spans="1:11" x14ac:dyDescent="0.2">
      <c r="A39" s="19"/>
      <c r="F39" s="19"/>
      <c r="G39" s="19"/>
      <c r="H39" s="19"/>
      <c r="I39" s="19"/>
      <c r="J39" s="19"/>
      <c r="K39" s="19"/>
    </row>
    <row r="40" spans="1:11" x14ac:dyDescent="0.2">
      <c r="A40" s="19"/>
      <c r="F40" s="19"/>
      <c r="K40" s="19"/>
    </row>
    <row r="41" spans="1:11" x14ac:dyDescent="0.2">
      <c r="A41" s="19"/>
      <c r="B41" s="19"/>
      <c r="C41" s="19"/>
      <c r="D41" s="19"/>
      <c r="E41" s="19"/>
      <c r="F41" s="19"/>
      <c r="G41" s="19"/>
      <c r="H41" s="19"/>
      <c r="I41" s="19"/>
      <c r="J41" s="19"/>
      <c r="K41" s="19"/>
    </row>
    <row r="42" spans="1:11" ht="20.25" x14ac:dyDescent="0.3">
      <c r="A42" s="19"/>
      <c r="B42" s="131" t="s">
        <v>197</v>
      </c>
      <c r="C42" s="19"/>
      <c r="D42" s="19"/>
      <c r="E42" s="19"/>
      <c r="F42" s="19"/>
      <c r="G42" s="19"/>
      <c r="H42" s="19"/>
      <c r="I42" s="19"/>
      <c r="J42" s="19"/>
      <c r="K42" s="19"/>
    </row>
    <row r="43" spans="1:11" ht="25.5" customHeight="1" x14ac:dyDescent="0.35">
      <c r="A43" s="19"/>
      <c r="B43" s="154" t="s">
        <v>302</v>
      </c>
      <c r="C43" s="19"/>
      <c r="D43" s="19"/>
      <c r="E43" s="19"/>
      <c r="F43" s="19"/>
      <c r="G43" s="19"/>
      <c r="H43" s="322" t="s">
        <v>304</v>
      </c>
      <c r="J43" s="321"/>
      <c r="K43" s="19"/>
    </row>
    <row r="44" spans="1:11" ht="7.5" customHeight="1" x14ac:dyDescent="0.2">
      <c r="A44" s="19"/>
      <c r="B44" s="19"/>
      <c r="C44" s="19"/>
      <c r="D44" s="19"/>
      <c r="E44" s="355" t="s">
        <v>147</v>
      </c>
      <c r="F44" s="356"/>
      <c r="G44" s="19"/>
      <c r="H44" s="355" t="s">
        <v>182</v>
      </c>
      <c r="I44" s="356"/>
      <c r="J44" s="19"/>
      <c r="K44" s="19"/>
    </row>
    <row r="45" spans="1:11" ht="16.5" customHeight="1" x14ac:dyDescent="0.25">
      <c r="A45" s="19"/>
      <c r="B45" s="178"/>
      <c r="C45" s="179" t="s">
        <v>188</v>
      </c>
      <c r="D45" s="104" t="s">
        <v>23</v>
      </c>
      <c r="E45" s="357"/>
      <c r="F45" s="358"/>
      <c r="G45" s="104" t="s">
        <v>22</v>
      </c>
      <c r="H45" s="357"/>
      <c r="I45" s="358"/>
      <c r="J45" s="19"/>
      <c r="K45" s="19"/>
    </row>
    <row r="46" spans="1:11" ht="12.2" customHeight="1" thickBot="1" x14ac:dyDescent="0.25">
      <c r="A46" s="19"/>
      <c r="B46" s="19"/>
      <c r="C46" s="19"/>
      <c r="D46" s="19"/>
      <c r="E46" s="19"/>
      <c r="F46" s="19"/>
      <c r="G46" s="19"/>
      <c r="H46" s="19"/>
      <c r="I46" s="19"/>
      <c r="J46" s="19"/>
      <c r="K46" s="19"/>
    </row>
    <row r="47" spans="1:11" ht="20.100000000000001" customHeight="1" x14ac:dyDescent="0.25">
      <c r="A47" s="19"/>
      <c r="B47" s="133" t="s">
        <v>187</v>
      </c>
      <c r="C47" s="96"/>
      <c r="D47" s="96"/>
      <c r="E47" s="96"/>
      <c r="F47" s="96"/>
      <c r="G47" s="96"/>
      <c r="H47" s="96"/>
      <c r="I47" s="180" t="s">
        <v>189</v>
      </c>
      <c r="J47" s="97"/>
      <c r="K47" s="19"/>
    </row>
    <row r="48" spans="1:11" ht="9" customHeight="1" x14ac:dyDescent="0.2">
      <c r="A48" s="19"/>
      <c r="B48" s="119"/>
      <c r="C48" s="110"/>
      <c r="D48" s="110"/>
      <c r="E48" s="110"/>
      <c r="F48" s="110"/>
      <c r="G48" s="110"/>
      <c r="H48" s="110"/>
      <c r="I48" s="110"/>
      <c r="J48" s="121"/>
      <c r="K48" s="19"/>
    </row>
    <row r="49" spans="1:11" x14ac:dyDescent="0.2">
      <c r="A49" s="19"/>
      <c r="B49" s="119"/>
      <c r="C49" s="110"/>
      <c r="D49" s="110"/>
      <c r="E49" s="110"/>
      <c r="F49" s="110"/>
      <c r="G49" s="110"/>
      <c r="H49" s="110"/>
      <c r="I49" s="110"/>
      <c r="J49" s="121"/>
      <c r="K49" s="19"/>
    </row>
    <row r="50" spans="1:11" ht="12.75" customHeight="1" x14ac:dyDescent="0.2">
      <c r="A50" s="19"/>
      <c r="B50" s="181" t="s">
        <v>274</v>
      </c>
      <c r="C50" s="188">
        <v>5</v>
      </c>
      <c r="D50" s="110"/>
      <c r="E50" s="110"/>
      <c r="F50" s="110"/>
      <c r="G50" s="110"/>
      <c r="H50" s="110"/>
      <c r="I50" s="110"/>
      <c r="J50" s="121"/>
      <c r="K50" s="19"/>
    </row>
    <row r="51" spans="1:11" ht="12.75" customHeight="1" x14ac:dyDescent="0.2">
      <c r="A51" s="19"/>
      <c r="B51" s="119"/>
      <c r="C51" s="110"/>
      <c r="D51" s="110"/>
      <c r="E51" s="128"/>
      <c r="F51" s="110"/>
      <c r="G51" s="110"/>
      <c r="H51" s="110"/>
      <c r="I51" s="110"/>
      <c r="J51" s="176" t="s">
        <v>183</v>
      </c>
      <c r="K51" s="19"/>
    </row>
    <row r="52" spans="1:11" x14ac:dyDescent="0.2">
      <c r="A52" s="19"/>
      <c r="B52" s="119"/>
      <c r="C52" s="110"/>
      <c r="D52" s="110"/>
      <c r="E52" s="110"/>
      <c r="F52" s="110"/>
      <c r="G52" s="110"/>
      <c r="H52" s="110"/>
      <c r="I52" s="110"/>
      <c r="J52" s="121"/>
      <c r="K52" s="19"/>
    </row>
    <row r="53" spans="1:11" x14ac:dyDescent="0.2">
      <c r="A53" s="19"/>
      <c r="B53" s="119"/>
      <c r="C53" s="110"/>
      <c r="D53" s="110"/>
      <c r="E53" s="110"/>
      <c r="F53" s="110"/>
      <c r="I53" s="110"/>
      <c r="J53" s="121"/>
      <c r="K53" s="19"/>
    </row>
    <row r="54" spans="1:11" x14ac:dyDescent="0.2">
      <c r="A54" s="19"/>
      <c r="B54" s="119"/>
      <c r="C54" s="110"/>
      <c r="D54" s="110"/>
      <c r="E54" s="110"/>
      <c r="F54" s="110"/>
      <c r="G54" s="110"/>
      <c r="H54" s="128" t="s">
        <v>184</v>
      </c>
      <c r="I54" s="110"/>
      <c r="J54" s="121"/>
      <c r="K54" s="19"/>
    </row>
    <row r="55" spans="1:11" x14ac:dyDescent="0.2">
      <c r="A55" s="19"/>
      <c r="B55" s="119"/>
      <c r="C55" s="110"/>
      <c r="D55" s="110"/>
      <c r="E55" s="110"/>
      <c r="F55" s="110"/>
      <c r="G55" s="110"/>
      <c r="H55" s="128" t="s">
        <v>185</v>
      </c>
      <c r="I55" s="110"/>
      <c r="J55" s="121"/>
      <c r="K55" s="19"/>
    </row>
    <row r="56" spans="1:11" ht="9.75" customHeight="1" x14ac:dyDescent="0.2">
      <c r="A56" s="19"/>
      <c r="B56" s="119"/>
      <c r="C56" s="110"/>
      <c r="D56" s="110"/>
      <c r="E56" s="123"/>
      <c r="F56" s="110"/>
      <c r="G56" s="110"/>
      <c r="H56" s="110"/>
      <c r="I56" s="110"/>
      <c r="J56" s="121"/>
      <c r="K56" s="19"/>
    </row>
    <row r="57" spans="1:11" ht="14.25" x14ac:dyDescent="0.2">
      <c r="A57" s="19"/>
      <c r="B57" s="183" t="s">
        <v>193</v>
      </c>
      <c r="C57" s="110"/>
      <c r="D57" s="110"/>
      <c r="E57" s="110"/>
      <c r="F57" s="362"/>
      <c r="G57" s="362"/>
      <c r="H57" s="362"/>
      <c r="I57" s="362"/>
      <c r="J57" s="363"/>
      <c r="K57" s="19"/>
    </row>
    <row r="58" spans="1:11" ht="14.85" customHeight="1" x14ac:dyDescent="0.2">
      <c r="A58" s="19"/>
      <c r="B58" s="184" t="s">
        <v>233</v>
      </c>
      <c r="D58" s="110"/>
      <c r="F58" s="110"/>
      <c r="H58" s="182" t="s">
        <v>24</v>
      </c>
      <c r="I58" s="191" t="s">
        <v>14</v>
      </c>
      <c r="J58" s="121"/>
      <c r="K58" s="19"/>
    </row>
    <row r="59" spans="1:11" x14ac:dyDescent="0.2">
      <c r="A59" s="19"/>
      <c r="B59" s="181" t="s">
        <v>190</v>
      </c>
      <c r="C59" s="188">
        <v>0</v>
      </c>
      <c r="D59" s="177" t="s">
        <v>192</v>
      </c>
      <c r="E59" s="118"/>
      <c r="G59" s="110"/>
      <c r="H59" s="168" t="s">
        <v>191</v>
      </c>
      <c r="I59" s="190">
        <v>5</v>
      </c>
      <c r="J59" s="121"/>
      <c r="K59" s="19"/>
    </row>
    <row r="60" spans="1:11" ht="9.75" customHeight="1" thickBot="1" x14ac:dyDescent="0.25">
      <c r="A60" s="19"/>
      <c r="B60" s="100"/>
      <c r="C60" s="101"/>
      <c r="D60" s="101"/>
      <c r="E60" s="101"/>
      <c r="F60" s="101"/>
      <c r="G60" s="101"/>
      <c r="H60" s="101"/>
      <c r="I60" s="101"/>
      <c r="J60" s="135"/>
      <c r="K60" s="19"/>
    </row>
    <row r="61" spans="1:11" ht="9.75" customHeight="1" x14ac:dyDescent="0.2">
      <c r="A61" s="19"/>
      <c r="B61" s="19"/>
      <c r="C61" s="19"/>
      <c r="D61" s="19"/>
      <c r="E61" s="19"/>
      <c r="F61" s="19"/>
      <c r="G61" s="19"/>
      <c r="H61" s="19"/>
      <c r="I61" s="19"/>
      <c r="J61" s="19"/>
      <c r="K61" s="19"/>
    </row>
    <row r="62" spans="1:11" x14ac:dyDescent="0.2">
      <c r="A62" s="19"/>
      <c r="B62" s="19"/>
      <c r="C62" s="19"/>
      <c r="D62" s="104" t="s">
        <v>64</v>
      </c>
      <c r="E62" s="19"/>
      <c r="F62" s="19"/>
      <c r="G62" s="216" t="s">
        <v>228</v>
      </c>
      <c r="H62" s="359" t="s">
        <v>154</v>
      </c>
      <c r="I62" s="359"/>
      <c r="J62" s="359"/>
      <c r="K62" s="19"/>
    </row>
    <row r="63" spans="1:11" ht="14.85" customHeight="1" x14ac:dyDescent="0.2">
      <c r="A63" s="19"/>
      <c r="B63" s="19"/>
      <c r="C63" s="122" t="s">
        <v>29</v>
      </c>
      <c r="D63" s="136">
        <f>IF($C$50=5,$C$28,IF($C$50=4,$C$27,IF($C$50=3,$C$26,$C$25)))</f>
        <v>80</v>
      </c>
      <c r="E63" s="19"/>
      <c r="F63" s="122" t="s">
        <v>152</v>
      </c>
      <c r="G63" s="136">
        <f t="shared" ref="G63:G68" si="2">ROUND(D63*$C$59*$C$19,2)</f>
        <v>0</v>
      </c>
      <c r="H63" s="359"/>
      <c r="I63" s="359"/>
      <c r="J63" s="359"/>
      <c r="K63" s="19"/>
    </row>
    <row r="64" spans="1:11" ht="14.25" x14ac:dyDescent="0.2">
      <c r="A64" s="19"/>
      <c r="B64" s="19"/>
      <c r="C64" s="122" t="s">
        <v>30</v>
      </c>
      <c r="D64" s="136">
        <f>F28</f>
        <v>2.5</v>
      </c>
      <c r="E64" s="19"/>
      <c r="F64" s="122" t="s">
        <v>1</v>
      </c>
      <c r="G64" s="136">
        <f t="shared" si="2"/>
        <v>0</v>
      </c>
      <c r="H64" s="359"/>
      <c r="I64" s="359"/>
      <c r="J64" s="359"/>
      <c r="K64" s="19"/>
    </row>
    <row r="65" spans="1:11" ht="14.25" x14ac:dyDescent="0.2">
      <c r="A65" s="19"/>
      <c r="B65" s="19"/>
      <c r="C65" s="104" t="s">
        <v>31</v>
      </c>
      <c r="D65" s="136">
        <f>IF(I58="ja",IF($I59&gt;$H$27,$J$28,IF($I59&gt;$H$26,$J$27,IF($I59&gt;$H$25,$J$26,IF($I59&gt;0,$J$25,0)))),0)</f>
        <v>3</v>
      </c>
      <c r="E65" s="19"/>
      <c r="F65" s="168" t="s">
        <v>178</v>
      </c>
      <c r="G65" s="136">
        <f t="shared" si="2"/>
        <v>0</v>
      </c>
      <c r="H65" s="359"/>
      <c r="I65" s="359"/>
      <c r="J65" s="359"/>
      <c r="K65" s="19"/>
    </row>
    <row r="66" spans="1:11" x14ac:dyDescent="0.2">
      <c r="A66" s="19"/>
      <c r="B66" s="19"/>
      <c r="C66" s="168" t="s">
        <v>179</v>
      </c>
      <c r="D66" s="136">
        <f>F25</f>
        <v>8</v>
      </c>
      <c r="E66" s="19"/>
      <c r="F66" s="168" t="s">
        <v>179</v>
      </c>
      <c r="G66" s="136">
        <f t="shared" si="2"/>
        <v>0</v>
      </c>
      <c r="H66" s="359"/>
      <c r="I66" s="359"/>
      <c r="J66" s="359"/>
      <c r="K66" s="19"/>
    </row>
    <row r="67" spans="1:11" x14ac:dyDescent="0.2">
      <c r="A67" s="19"/>
      <c r="B67" s="19"/>
      <c r="C67" s="168" t="s">
        <v>180</v>
      </c>
      <c r="D67" s="136">
        <f>F26</f>
        <v>6</v>
      </c>
      <c r="E67" s="19"/>
      <c r="F67" s="168" t="s">
        <v>180</v>
      </c>
      <c r="G67" s="136">
        <f t="shared" si="2"/>
        <v>0</v>
      </c>
      <c r="H67" s="359"/>
      <c r="I67" s="359"/>
      <c r="J67" s="359"/>
      <c r="K67" s="19"/>
    </row>
    <row r="68" spans="1:11" x14ac:dyDescent="0.2">
      <c r="A68" s="19"/>
      <c r="B68" s="19"/>
      <c r="C68" s="168" t="s">
        <v>181</v>
      </c>
      <c r="D68" s="136">
        <f>F27</f>
        <v>15</v>
      </c>
      <c r="E68" s="19"/>
      <c r="F68" s="168" t="s">
        <v>181</v>
      </c>
      <c r="G68" s="136">
        <f t="shared" si="2"/>
        <v>0</v>
      </c>
      <c r="H68" s="359"/>
      <c r="I68" s="359"/>
      <c r="J68" s="359"/>
      <c r="K68" s="19"/>
    </row>
    <row r="69" spans="1:11" x14ac:dyDescent="0.2">
      <c r="A69" s="19"/>
      <c r="B69" s="19"/>
      <c r="C69" s="137" t="s">
        <v>25</v>
      </c>
      <c r="D69" s="36">
        <f>SUM(D63:D68)</f>
        <v>114.5</v>
      </c>
      <c r="E69" s="19"/>
      <c r="F69" s="137" t="s">
        <v>25</v>
      </c>
      <c r="G69" s="36">
        <f>SUM(G63:G68)</f>
        <v>0</v>
      </c>
      <c r="H69" s="359"/>
      <c r="I69" s="359"/>
      <c r="J69" s="359"/>
      <c r="K69" s="19"/>
    </row>
    <row r="70" spans="1:11" ht="8.4499999999999993" customHeight="1" x14ac:dyDescent="0.2">
      <c r="A70" s="19"/>
      <c r="B70" s="19"/>
      <c r="C70" s="19"/>
      <c r="D70" s="19"/>
      <c r="E70" s="19"/>
      <c r="F70" s="19"/>
      <c r="G70" s="19"/>
      <c r="H70" s="19"/>
      <c r="I70" s="19"/>
      <c r="J70" s="19"/>
      <c r="K70" s="19"/>
    </row>
    <row r="71" spans="1:11" ht="18.75" customHeight="1" x14ac:dyDescent="0.3">
      <c r="A71" s="19"/>
      <c r="B71" s="205" t="s">
        <v>210</v>
      </c>
      <c r="C71" s="26"/>
      <c r="D71" s="27" t="s">
        <v>213</v>
      </c>
      <c r="E71" s="51"/>
      <c r="F71" s="29" t="s">
        <v>49</v>
      </c>
      <c r="G71" s="56"/>
      <c r="H71" s="30" t="s">
        <v>50</v>
      </c>
      <c r="I71" s="43"/>
      <c r="J71" s="146" t="s">
        <v>52</v>
      </c>
      <c r="K71" s="19"/>
    </row>
    <row r="72" spans="1:11" x14ac:dyDescent="0.2">
      <c r="A72" s="19"/>
      <c r="B72" s="26"/>
      <c r="C72" s="26"/>
      <c r="D72" s="27" t="s">
        <v>214</v>
      </c>
      <c r="E72" s="51"/>
      <c r="F72" s="28"/>
      <c r="G72" s="56"/>
      <c r="H72" s="30" t="s">
        <v>51</v>
      </c>
      <c r="I72" s="43"/>
      <c r="J72" s="146" t="s">
        <v>53</v>
      </c>
      <c r="K72" s="19"/>
    </row>
    <row r="73" spans="1:11" ht="10.7" customHeight="1" x14ac:dyDescent="0.2">
      <c r="A73" s="19"/>
      <c r="B73" s="198" t="s">
        <v>219</v>
      </c>
      <c r="C73" s="23"/>
      <c r="D73" s="21"/>
      <c r="E73" s="202" t="s">
        <v>208</v>
      </c>
      <c r="F73" s="203" t="s">
        <v>207</v>
      </c>
      <c r="G73" s="206" t="s">
        <v>218</v>
      </c>
      <c r="H73" s="207" t="s">
        <v>218</v>
      </c>
      <c r="I73" s="208" t="s">
        <v>206</v>
      </c>
      <c r="J73" s="209" t="s">
        <v>207</v>
      </c>
      <c r="K73" s="19"/>
    </row>
    <row r="74" spans="1:11" x14ac:dyDescent="0.2">
      <c r="A74" s="19"/>
      <c r="B74" s="21"/>
      <c r="C74" s="22" t="s">
        <v>26</v>
      </c>
      <c r="D74" s="21"/>
      <c r="E74" s="54"/>
      <c r="F74" s="37" t="s">
        <v>28</v>
      </c>
      <c r="G74" s="44"/>
      <c r="H74" s="32" t="s">
        <v>36</v>
      </c>
      <c r="I74" s="43"/>
      <c r="J74" s="148"/>
      <c r="K74" s="19"/>
    </row>
    <row r="75" spans="1:11" x14ac:dyDescent="0.2">
      <c r="A75" s="19"/>
      <c r="B75" s="21"/>
      <c r="C75" s="22" t="s">
        <v>27</v>
      </c>
      <c r="D75" s="20">
        <f>IF($C$50=5,$J$19,IF($C$50=4,$J$18,IF($C$50=3,$J$17,$J$16)))</f>
        <v>1995</v>
      </c>
      <c r="E75" s="54"/>
      <c r="F75" s="20">
        <f>IF(SUM(G63:G65)&gt;D75,D75,SUM(G63:G65))</f>
        <v>0</v>
      </c>
      <c r="G75" s="41" t="s">
        <v>149</v>
      </c>
      <c r="H75" s="36">
        <f>D75-F75</f>
        <v>1995</v>
      </c>
      <c r="I75" s="43"/>
      <c r="J75" s="148"/>
      <c r="K75" s="19"/>
    </row>
    <row r="76" spans="1:11" ht="5.25" customHeight="1" x14ac:dyDescent="0.2">
      <c r="A76" s="19"/>
      <c r="B76" s="21"/>
      <c r="C76" s="22"/>
      <c r="D76" s="39"/>
      <c r="E76" s="54"/>
      <c r="F76" s="38"/>
      <c r="G76" s="44"/>
      <c r="H76" s="34"/>
      <c r="I76" s="43"/>
      <c r="J76" s="148"/>
      <c r="K76" s="19"/>
    </row>
    <row r="77" spans="1:11" ht="16.149999999999999" customHeight="1" x14ac:dyDescent="0.2">
      <c r="A77" s="19"/>
      <c r="B77" s="217" t="s">
        <v>8</v>
      </c>
      <c r="C77" s="21"/>
      <c r="D77" s="21"/>
      <c r="E77" s="54"/>
      <c r="F77" s="6"/>
      <c r="G77" s="44"/>
      <c r="H77" s="32" t="s">
        <v>38</v>
      </c>
      <c r="I77" s="43"/>
      <c r="J77" s="148"/>
      <c r="K77" s="19"/>
    </row>
    <row r="78" spans="1:11" ht="14.25" x14ac:dyDescent="0.2">
      <c r="A78" s="19"/>
      <c r="B78" s="21"/>
      <c r="C78" s="163" t="s">
        <v>291</v>
      </c>
      <c r="D78" s="21"/>
      <c r="E78" s="54"/>
      <c r="F78" s="37" t="s">
        <v>47</v>
      </c>
      <c r="G78" s="44"/>
      <c r="H78" s="32" t="s">
        <v>39</v>
      </c>
      <c r="I78" s="43"/>
      <c r="J78" s="147" t="s">
        <v>58</v>
      </c>
      <c r="K78" s="19"/>
    </row>
    <row r="79" spans="1:11" ht="14.25" x14ac:dyDescent="0.2">
      <c r="A79" s="19"/>
      <c r="B79" s="21"/>
      <c r="C79" s="163" t="s">
        <v>295</v>
      </c>
      <c r="D79" s="20">
        <f>J38</f>
        <v>125</v>
      </c>
      <c r="E79" s="54"/>
      <c r="F79" s="20">
        <f>G69-F75</f>
        <v>0</v>
      </c>
      <c r="G79" s="41" t="s">
        <v>148</v>
      </c>
      <c r="H79" s="20">
        <f>IF(D79&gt;F79+F86,D79-F79-F86,0)</f>
        <v>125</v>
      </c>
      <c r="I79" s="43"/>
      <c r="J79" s="149">
        <f>IF(F79+F86&gt;D79,F79+F86-D79-(IF(F86-D79&gt;0,F86-D79,0)),0)</f>
        <v>0</v>
      </c>
      <c r="K79" s="19"/>
    </row>
    <row r="80" spans="1:11" x14ac:dyDescent="0.2">
      <c r="A80" s="19"/>
      <c r="B80" s="21"/>
      <c r="C80" s="22"/>
      <c r="D80" s="21"/>
      <c r="E80" s="52"/>
      <c r="F80" s="201" t="str">
        <f>"Gesamt: "&amp;TEXT(F75+F79,"0,00")&amp;" €"</f>
        <v>Gesamt: 0,00 €</v>
      </c>
      <c r="G80" s="44"/>
      <c r="H80" s="31"/>
      <c r="I80" s="43"/>
      <c r="J80" s="148"/>
      <c r="K80" s="19"/>
    </row>
    <row r="81" spans="1:11" ht="9.75" customHeight="1" x14ac:dyDescent="0.2">
      <c r="A81" s="19"/>
      <c r="B81" s="198" t="s">
        <v>219</v>
      </c>
      <c r="C81" s="23"/>
      <c r="D81" s="21"/>
      <c r="E81" s="202" t="s">
        <v>208</v>
      </c>
      <c r="F81" s="203" t="s">
        <v>207</v>
      </c>
      <c r="G81" s="206" t="s">
        <v>218</v>
      </c>
      <c r="H81" s="207" t="s">
        <v>218</v>
      </c>
      <c r="I81" s="208" t="s">
        <v>206</v>
      </c>
      <c r="J81" s="209" t="s">
        <v>207</v>
      </c>
      <c r="K81" s="19"/>
    </row>
    <row r="82" spans="1:11" x14ac:dyDescent="0.2">
      <c r="A82" s="19"/>
      <c r="B82" s="21"/>
      <c r="C82" s="21"/>
      <c r="D82" s="21"/>
      <c r="E82" s="54"/>
      <c r="F82" s="37" t="s">
        <v>32</v>
      </c>
      <c r="G82" s="44"/>
      <c r="H82" s="31"/>
      <c r="I82" s="43"/>
      <c r="J82" s="148"/>
      <c r="K82" s="19"/>
    </row>
    <row r="83" spans="1:11" x14ac:dyDescent="0.2">
      <c r="A83" s="19"/>
      <c r="B83" s="21"/>
      <c r="C83" s="23" t="s">
        <v>26</v>
      </c>
      <c r="D83" s="21"/>
      <c r="E83" s="54"/>
      <c r="F83" s="37" t="s">
        <v>33</v>
      </c>
      <c r="G83" s="44"/>
      <c r="H83" s="32"/>
      <c r="I83" s="43"/>
      <c r="J83" s="147" t="s">
        <v>59</v>
      </c>
      <c r="K83" s="19"/>
    </row>
    <row r="84" spans="1:11" ht="14.25" x14ac:dyDescent="0.2">
      <c r="A84" s="19"/>
      <c r="B84" s="21"/>
      <c r="C84" s="22" t="s">
        <v>46</v>
      </c>
      <c r="D84" s="20">
        <f>IF($C$50=5,$I$19,IF($C$50=4,$I$18,IF($C$50=3,$I$17,$I$16)))</f>
        <v>2095</v>
      </c>
      <c r="E84" s="53" t="s">
        <v>41</v>
      </c>
      <c r="F84" s="192">
        <v>0</v>
      </c>
      <c r="G84" s="57" t="str">
        <f>" damit bleiben "&amp;ROUND(IF(D84&gt;F84,D84-F84,0)/D84*100,0)&amp;" % vom"</f>
        <v xml:space="preserve"> damit bleiben 100 % vom</v>
      </c>
      <c r="H84" s="35"/>
      <c r="I84" s="43"/>
      <c r="J84" s="149">
        <f>IF(F84&gt;D84,F84-D84,0)</f>
        <v>0</v>
      </c>
      <c r="K84" s="19"/>
    </row>
    <row r="85" spans="1:11" ht="15.4" customHeight="1" x14ac:dyDescent="0.2">
      <c r="A85" s="19"/>
      <c r="B85" s="218" t="s">
        <v>4</v>
      </c>
      <c r="C85" s="21"/>
      <c r="D85" s="21"/>
      <c r="E85" s="53" t="s">
        <v>35</v>
      </c>
      <c r="F85" s="192">
        <v>0</v>
      </c>
      <c r="G85" s="57" t="s">
        <v>42</v>
      </c>
      <c r="H85" s="31"/>
      <c r="I85" s="43"/>
      <c r="J85" s="149">
        <f>F85</f>
        <v>0</v>
      </c>
      <c r="K85" s="19"/>
    </row>
    <row r="86" spans="1:11" ht="13.5" thickBot="1" x14ac:dyDescent="0.25">
      <c r="A86" s="19"/>
      <c r="B86" s="21"/>
      <c r="C86" s="21"/>
      <c r="D86" s="21"/>
      <c r="E86" s="320" t="s">
        <v>296</v>
      </c>
      <c r="F86" s="192">
        <v>0</v>
      </c>
      <c r="G86" s="58" t="s">
        <v>217</v>
      </c>
      <c r="H86" s="31"/>
      <c r="I86" s="43"/>
      <c r="J86" s="152">
        <f>IF(F86&gt;D79,F86-D79,0)</f>
        <v>0</v>
      </c>
      <c r="K86" s="19"/>
    </row>
    <row r="87" spans="1:11" ht="14.25" x14ac:dyDescent="0.2">
      <c r="A87" s="19"/>
      <c r="B87" s="21"/>
      <c r="C87" s="21"/>
      <c r="D87" s="21"/>
      <c r="E87" s="67" t="s">
        <v>146</v>
      </c>
      <c r="F87" s="6"/>
      <c r="G87" s="44"/>
      <c r="H87" s="31"/>
      <c r="I87" s="61" t="s">
        <v>56</v>
      </c>
      <c r="J87" s="148"/>
      <c r="K87" s="19"/>
    </row>
    <row r="88" spans="1:11" x14ac:dyDescent="0.2">
      <c r="A88" s="19"/>
      <c r="B88" s="198" t="s">
        <v>219</v>
      </c>
      <c r="C88" s="21"/>
      <c r="D88" s="21"/>
      <c r="E88" s="202" t="s">
        <v>208</v>
      </c>
      <c r="F88" s="203" t="s">
        <v>207</v>
      </c>
      <c r="G88" s="206" t="s">
        <v>218</v>
      </c>
      <c r="H88" s="207" t="s">
        <v>218</v>
      </c>
      <c r="I88" s="61" t="s">
        <v>57</v>
      </c>
      <c r="J88" s="149">
        <f>SUM(J79,J84:J86)</f>
        <v>0</v>
      </c>
      <c r="K88" s="19"/>
    </row>
    <row r="89" spans="1:11" ht="20.65" customHeight="1" x14ac:dyDescent="0.2">
      <c r="A89" s="19"/>
      <c r="B89" s="21"/>
      <c r="C89" s="21"/>
      <c r="D89" s="21"/>
      <c r="E89" s="54"/>
      <c r="F89" s="6"/>
      <c r="G89" s="44"/>
      <c r="H89" s="32" t="s">
        <v>43</v>
      </c>
      <c r="I89" s="43"/>
      <c r="J89" s="146" t="s">
        <v>60</v>
      </c>
      <c r="K89" s="19"/>
    </row>
    <row r="90" spans="1:11" x14ac:dyDescent="0.2">
      <c r="A90" s="19"/>
      <c r="B90" s="21"/>
      <c r="C90" s="22" t="s">
        <v>45</v>
      </c>
      <c r="D90" s="21"/>
      <c r="E90" s="54"/>
      <c r="F90" s="6"/>
      <c r="G90" s="44"/>
      <c r="H90" s="32" t="s">
        <v>44</v>
      </c>
      <c r="I90" s="43"/>
      <c r="J90" s="146" t="s">
        <v>65</v>
      </c>
      <c r="K90" s="19"/>
    </row>
    <row r="91" spans="1:11" ht="14.25" x14ac:dyDescent="0.2">
      <c r="A91" s="19"/>
      <c r="B91" s="21"/>
      <c r="C91" s="22" t="s">
        <v>34</v>
      </c>
      <c r="D91" s="20">
        <f>IF($C$50=5,$H$19,IF($C$50=4,$H$18,IF($C$50=3,$H$17,$H$16)))</f>
        <v>901</v>
      </c>
      <c r="E91" s="54"/>
      <c r="F91" s="6"/>
      <c r="G91" s="41" t="s">
        <v>48</v>
      </c>
      <c r="H91" s="20">
        <f>IF($C$50=5,$H$19,IF($C$50=4,$H$18,IF($C$50=3,$H$17,$H$16)))*IF(D84&gt;F84,D84-F84,0)/D84</f>
        <v>901</v>
      </c>
      <c r="I91" s="43"/>
      <c r="J91" s="149">
        <f>IF(H91&gt;J88,J88,H91)</f>
        <v>0</v>
      </c>
      <c r="K91" s="19"/>
    </row>
    <row r="92" spans="1:11" ht="20.25" customHeight="1" x14ac:dyDescent="0.2">
      <c r="A92" s="19"/>
      <c r="B92" s="21"/>
      <c r="C92" s="22"/>
      <c r="D92" s="21"/>
      <c r="E92" s="54"/>
      <c r="F92" s="6"/>
      <c r="G92" s="59" t="s">
        <v>54</v>
      </c>
      <c r="H92" s="31"/>
      <c r="I92" s="62" t="s">
        <v>61</v>
      </c>
      <c r="J92" s="148"/>
      <c r="K92" s="19"/>
    </row>
    <row r="93" spans="1:11" x14ac:dyDescent="0.2">
      <c r="A93" s="19"/>
      <c r="B93" s="218" t="s">
        <v>12</v>
      </c>
      <c r="C93" s="21"/>
      <c r="D93" s="21"/>
      <c r="E93" s="54"/>
      <c r="F93" s="6"/>
      <c r="G93" s="59" t="str">
        <f>" anspruch von § 36 werden "&amp;ROUND(IF(D84&gt;F84,D84-F84,0)/D84*100,0)&amp;" % vom"</f>
        <v xml:space="preserve"> anspruch von § 36 werden 100 % vom</v>
      </c>
      <c r="H93" s="31"/>
      <c r="I93" s="63"/>
      <c r="J93" s="120">
        <f>J88-J91</f>
        <v>0</v>
      </c>
      <c r="K93" s="19"/>
    </row>
    <row r="94" spans="1:11" x14ac:dyDescent="0.2">
      <c r="A94" s="19"/>
      <c r="B94" s="21"/>
      <c r="C94" s="21"/>
      <c r="D94" s="21"/>
      <c r="E94" s="54"/>
      <c r="F94" s="6"/>
      <c r="G94" s="59" t="s">
        <v>55</v>
      </c>
      <c r="H94" s="31"/>
      <c r="I94" s="56" t="s">
        <v>195</v>
      </c>
      <c r="J94" s="185"/>
      <c r="K94" s="19"/>
    </row>
    <row r="95" spans="1:11" x14ac:dyDescent="0.2">
      <c r="A95" s="19"/>
      <c r="B95" s="21"/>
      <c r="C95" s="21"/>
      <c r="D95" s="21"/>
      <c r="E95" s="54"/>
      <c r="F95" s="6"/>
      <c r="G95" s="59"/>
      <c r="H95" s="31"/>
      <c r="I95" s="56" t="s">
        <v>194</v>
      </c>
      <c r="J95" s="185"/>
      <c r="K95" s="19"/>
    </row>
    <row r="96" spans="1:11" x14ac:dyDescent="0.2">
      <c r="A96" s="19"/>
      <c r="B96" s="21"/>
      <c r="C96" s="21"/>
      <c r="D96" s="21"/>
      <c r="E96" s="54"/>
      <c r="F96" s="6"/>
      <c r="G96" s="59"/>
      <c r="H96" s="31"/>
      <c r="I96" s="44"/>
      <c r="J96" s="149">
        <f>H91-J91</f>
        <v>901</v>
      </c>
      <c r="K96" s="19"/>
    </row>
    <row r="97" spans="1:11" ht="7.15" customHeight="1" x14ac:dyDescent="0.2">
      <c r="A97" s="19"/>
      <c r="B97" s="24"/>
      <c r="C97" s="24"/>
      <c r="D97" s="24"/>
      <c r="E97" s="55"/>
      <c r="F97" s="25"/>
      <c r="G97" s="60"/>
      <c r="H97" s="33"/>
      <c r="I97" s="60"/>
      <c r="J97" s="186"/>
      <c r="K97" s="19"/>
    </row>
    <row r="98" spans="1:11" ht="16.149999999999999" customHeight="1" x14ac:dyDescent="0.2">
      <c r="A98" s="19"/>
      <c r="B98" s="132" t="s">
        <v>144</v>
      </c>
      <c r="C98" s="19"/>
      <c r="D98" s="19"/>
      <c r="E98" s="19"/>
      <c r="F98" s="19"/>
      <c r="G98" s="19"/>
      <c r="H98" s="19"/>
      <c r="I98" s="19"/>
      <c r="J98" s="19"/>
      <c r="K98" s="19"/>
    </row>
    <row r="99" spans="1:11" ht="16.149999999999999" customHeight="1" x14ac:dyDescent="0.2">
      <c r="A99" s="19"/>
      <c r="B99" s="354" t="s">
        <v>138</v>
      </c>
      <c r="C99" s="354"/>
      <c r="D99" s="354"/>
      <c r="E99" s="354"/>
      <c r="F99" s="354"/>
      <c r="G99" s="354"/>
      <c r="H99" s="354"/>
      <c r="I99" s="354"/>
      <c r="J99" s="354"/>
      <c r="K99" s="19"/>
    </row>
    <row r="100" spans="1:11" ht="91.5" customHeight="1" x14ac:dyDescent="0.2">
      <c r="A100" s="19"/>
      <c r="B100" s="353" t="s">
        <v>282</v>
      </c>
      <c r="C100" s="354"/>
      <c r="D100" s="354"/>
      <c r="E100" s="354"/>
      <c r="F100" s="354"/>
      <c r="G100" s="354"/>
      <c r="H100" s="354"/>
      <c r="I100" s="354"/>
      <c r="J100" s="354"/>
      <c r="K100" s="19"/>
    </row>
    <row r="101" spans="1:11" ht="15.4" customHeight="1" x14ac:dyDescent="0.2">
      <c r="A101" s="19"/>
      <c r="B101" s="354" t="s">
        <v>141</v>
      </c>
      <c r="C101" s="354"/>
      <c r="D101" s="354"/>
      <c r="E101" s="354"/>
      <c r="F101" s="354"/>
      <c r="G101" s="354"/>
      <c r="H101" s="354"/>
      <c r="I101" s="354"/>
      <c r="J101" s="354"/>
      <c r="K101" s="19"/>
    </row>
    <row r="102" spans="1:11" ht="30" customHeight="1" x14ac:dyDescent="0.2">
      <c r="A102" s="19"/>
      <c r="B102" s="354" t="s">
        <v>40</v>
      </c>
      <c r="C102" s="354"/>
      <c r="D102" s="354"/>
      <c r="E102" s="354"/>
      <c r="F102" s="354"/>
      <c r="G102" s="354"/>
      <c r="H102" s="354"/>
      <c r="I102" s="354"/>
      <c r="J102" s="354"/>
      <c r="K102" s="19"/>
    </row>
    <row r="103" spans="1:11" ht="30" customHeight="1" x14ac:dyDescent="0.2">
      <c r="A103" s="19"/>
      <c r="B103" s="353" t="s">
        <v>283</v>
      </c>
      <c r="C103" s="354"/>
      <c r="D103" s="354"/>
      <c r="E103" s="354"/>
      <c r="F103" s="354"/>
      <c r="G103" s="354"/>
      <c r="H103" s="354"/>
      <c r="I103" s="354"/>
      <c r="J103" s="354"/>
      <c r="K103" s="19"/>
    </row>
    <row r="104" spans="1:11" ht="17.45" customHeight="1" x14ac:dyDescent="0.2">
      <c r="A104" s="19"/>
      <c r="B104" s="316" t="s">
        <v>176</v>
      </c>
      <c r="C104" s="317"/>
      <c r="D104" s="317"/>
      <c r="E104" s="317"/>
      <c r="F104" s="317"/>
      <c r="G104" s="317"/>
      <c r="H104" s="317"/>
      <c r="I104" s="317"/>
      <c r="J104" s="317"/>
      <c r="K104" s="19"/>
    </row>
    <row r="105" spans="1:11" x14ac:dyDescent="0.2">
      <c r="A105" s="19"/>
      <c r="B105" s="349" t="s">
        <v>284</v>
      </c>
      <c r="C105" s="349"/>
      <c r="D105" s="349"/>
      <c r="E105" s="349"/>
      <c r="F105" s="349"/>
      <c r="G105" s="349"/>
      <c r="H105" s="349"/>
      <c r="I105" s="349"/>
      <c r="J105" s="349"/>
      <c r="K105" s="19"/>
    </row>
    <row r="106" spans="1:11" ht="24.4" customHeight="1" x14ac:dyDescent="0.25">
      <c r="A106" s="19"/>
      <c r="B106" s="134" t="s">
        <v>216</v>
      </c>
      <c r="C106" s="19"/>
      <c r="D106" s="19"/>
      <c r="E106" s="19"/>
      <c r="F106" s="19"/>
      <c r="G106" s="19"/>
      <c r="H106" s="19"/>
      <c r="I106" s="19"/>
      <c r="J106" s="19"/>
      <c r="K106" s="19"/>
    </row>
    <row r="107" spans="1:11" ht="17.25" x14ac:dyDescent="0.25">
      <c r="A107" s="19"/>
      <c r="B107" s="134" t="s">
        <v>139</v>
      </c>
      <c r="C107" s="19"/>
      <c r="D107" s="19"/>
      <c r="E107" s="19"/>
      <c r="F107" s="19"/>
      <c r="G107" s="19"/>
      <c r="H107" s="19"/>
      <c r="I107" s="19"/>
      <c r="J107" s="19"/>
      <c r="K107" s="19"/>
    </row>
    <row r="108" spans="1:11" x14ac:dyDescent="0.2">
      <c r="A108" s="19"/>
      <c r="B108" s="19"/>
      <c r="C108" s="19"/>
      <c r="D108" s="19"/>
      <c r="E108" s="19"/>
      <c r="F108" s="19"/>
      <c r="G108" s="19"/>
      <c r="H108" s="19"/>
      <c r="I108" s="19"/>
      <c r="J108" s="19"/>
      <c r="K108" s="19"/>
    </row>
    <row r="109" spans="1:11" ht="19.7" customHeight="1" x14ac:dyDescent="0.3">
      <c r="A109" s="19"/>
      <c r="B109" s="205" t="s">
        <v>212</v>
      </c>
      <c r="C109" s="26"/>
      <c r="D109" s="27" t="s">
        <v>215</v>
      </c>
      <c r="E109" s="51"/>
      <c r="F109" s="29" t="s">
        <v>70</v>
      </c>
      <c r="G109" s="45"/>
      <c r="H109" s="46" t="s">
        <v>93</v>
      </c>
      <c r="I109" s="43"/>
      <c r="J109" s="146" t="s">
        <v>52</v>
      </c>
      <c r="K109" s="19"/>
    </row>
    <row r="110" spans="1:11" ht="14.25" x14ac:dyDescent="0.2">
      <c r="A110" s="19"/>
      <c r="B110" s="198" t="s">
        <v>219</v>
      </c>
      <c r="C110" s="23"/>
      <c r="D110" s="22"/>
      <c r="E110" s="200" t="s">
        <v>203</v>
      </c>
      <c r="F110" s="200" t="s">
        <v>203</v>
      </c>
      <c r="G110" s="45"/>
      <c r="H110" s="46" t="s">
        <v>145</v>
      </c>
      <c r="I110" s="43"/>
      <c r="J110" s="146" t="s">
        <v>72</v>
      </c>
      <c r="K110" s="19"/>
    </row>
    <row r="111" spans="1:11" x14ac:dyDescent="0.2">
      <c r="A111" s="19"/>
      <c r="B111" s="26"/>
      <c r="C111" s="26"/>
      <c r="D111" s="27"/>
      <c r="E111" s="51"/>
      <c r="F111" s="156"/>
      <c r="G111" s="89" t="s">
        <v>203</v>
      </c>
      <c r="H111" s="89" t="s">
        <v>203</v>
      </c>
      <c r="I111" s="208" t="s">
        <v>206</v>
      </c>
      <c r="J111" s="209" t="s">
        <v>207</v>
      </c>
      <c r="K111" s="19"/>
    </row>
    <row r="112" spans="1:11" ht="14.25" x14ac:dyDescent="0.2">
      <c r="A112" s="19"/>
      <c r="B112" s="21"/>
      <c r="C112" s="26"/>
      <c r="D112" s="27" t="s">
        <v>285</v>
      </c>
      <c r="E112" s="212" t="s">
        <v>223</v>
      </c>
      <c r="F112" s="210" t="s">
        <v>220</v>
      </c>
      <c r="G112" s="47"/>
      <c r="H112" s="48"/>
      <c r="I112" s="43"/>
      <c r="J112" s="151"/>
      <c r="K112" s="19"/>
    </row>
    <row r="113" spans="1:11" x14ac:dyDescent="0.2">
      <c r="A113" s="19"/>
      <c r="B113" s="21"/>
      <c r="C113" s="22" t="str">
        <f>"vom Monatsanspruch von "&amp;J38&amp;" € "</f>
        <v xml:space="preserve">vom Monatsanspruch von 125 € </v>
      </c>
      <c r="D113" s="22"/>
      <c r="E113" s="68" t="s">
        <v>96</v>
      </c>
      <c r="F113" s="69" t="s">
        <v>97</v>
      </c>
      <c r="G113" s="211"/>
      <c r="H113" s="211" t="s">
        <v>221</v>
      </c>
      <c r="I113" s="43"/>
      <c r="J113" s="151"/>
      <c r="K113" s="19"/>
    </row>
    <row r="114" spans="1:11" ht="12.75" customHeight="1" x14ac:dyDescent="0.2">
      <c r="A114" s="19"/>
      <c r="B114" s="21"/>
      <c r="C114" s="23" t="str">
        <f>"noch monatlich "&amp;TEXT(H79,"0,00")&amp;" € x 12 ="</f>
        <v>noch monatlich 125,00 € x 12 =</v>
      </c>
      <c r="D114" s="20">
        <f>H79*12</f>
        <v>1500</v>
      </c>
      <c r="E114" s="52"/>
      <c r="F114" s="65"/>
      <c r="G114" s="211" t="s">
        <v>291</v>
      </c>
      <c r="H114" s="211" t="s">
        <v>222</v>
      </c>
      <c r="I114" s="360" t="s">
        <v>155</v>
      </c>
      <c r="J114" s="361"/>
      <c r="K114" s="19"/>
    </row>
    <row r="115" spans="1:11" ht="12.75" customHeight="1" x14ac:dyDescent="0.2">
      <c r="A115" s="19"/>
      <c r="B115" s="21"/>
      <c r="C115" s="155" t="s">
        <v>153</v>
      </c>
      <c r="D115" s="193">
        <v>0</v>
      </c>
      <c r="E115" s="52"/>
      <c r="G115" s="211" t="s">
        <v>292</v>
      </c>
      <c r="H115" s="211" t="s">
        <v>94</v>
      </c>
      <c r="I115" s="360"/>
      <c r="J115" s="361"/>
      <c r="K115" s="19"/>
    </row>
    <row r="116" spans="1:11" ht="12.75" customHeight="1" x14ac:dyDescent="0.2">
      <c r="A116" s="19"/>
      <c r="B116" s="21"/>
      <c r="C116" s="163" t="s">
        <v>201</v>
      </c>
      <c r="D116" s="20">
        <f>SUM(D114:D115)</f>
        <v>1500</v>
      </c>
      <c r="E116" s="52"/>
      <c r="F116" s="65"/>
      <c r="G116" s="49"/>
      <c r="H116" s="49"/>
      <c r="I116" s="360"/>
      <c r="J116" s="361"/>
      <c r="K116" s="19"/>
    </row>
    <row r="117" spans="1:11" x14ac:dyDescent="0.2">
      <c r="A117" s="19"/>
      <c r="B117" s="198" t="s">
        <v>219</v>
      </c>
      <c r="C117" s="22"/>
      <c r="D117" s="21"/>
      <c r="E117" s="52"/>
      <c r="F117" s="65"/>
      <c r="G117" s="47"/>
      <c r="H117" s="50"/>
      <c r="I117" s="360"/>
      <c r="J117" s="361"/>
      <c r="K117" s="19"/>
    </row>
    <row r="118" spans="1:11" ht="14.25" x14ac:dyDescent="0.2">
      <c r="A118" s="19"/>
      <c r="B118" s="21"/>
      <c r="C118" s="23"/>
      <c r="D118" s="27" t="s">
        <v>202</v>
      </c>
      <c r="E118" s="52"/>
      <c r="F118" s="65"/>
      <c r="G118" s="47"/>
      <c r="H118" s="50"/>
      <c r="I118" s="360"/>
      <c r="J118" s="361"/>
      <c r="K118" s="19"/>
    </row>
    <row r="119" spans="1:11" x14ac:dyDescent="0.2">
      <c r="A119" s="19"/>
      <c r="B119" s="21"/>
      <c r="C119" s="22"/>
      <c r="D119" s="20">
        <f>F16</f>
        <v>1612</v>
      </c>
      <c r="E119" s="52"/>
      <c r="F119" s="65"/>
      <c r="G119" s="47"/>
      <c r="H119" s="50"/>
      <c r="I119" s="360"/>
      <c r="J119" s="361"/>
      <c r="K119" s="19"/>
    </row>
    <row r="120" spans="1:11" x14ac:dyDescent="0.2">
      <c r="A120" s="19"/>
      <c r="B120" s="21"/>
      <c r="C120" s="22"/>
      <c r="D120" s="22" t="s">
        <v>131</v>
      </c>
      <c r="E120" s="52"/>
      <c r="F120" s="65"/>
      <c r="G120" s="47"/>
      <c r="H120" s="50"/>
      <c r="I120" s="360"/>
      <c r="J120" s="361"/>
      <c r="K120" s="19"/>
    </row>
    <row r="121" spans="1:11" x14ac:dyDescent="0.2">
      <c r="A121" s="19"/>
      <c r="B121" s="21"/>
      <c r="C121" s="163" t="s">
        <v>303</v>
      </c>
      <c r="D121" s="20">
        <v>806</v>
      </c>
      <c r="E121" s="52"/>
      <c r="F121" s="65"/>
      <c r="G121" s="47"/>
      <c r="H121" s="50"/>
      <c r="I121" s="360"/>
      <c r="J121" s="361"/>
      <c r="K121" s="19"/>
    </row>
    <row r="122" spans="1:11" x14ac:dyDescent="0.2">
      <c r="A122" s="19"/>
      <c r="B122" s="198" t="s">
        <v>219</v>
      </c>
      <c r="C122" s="23"/>
      <c r="D122" s="21"/>
      <c r="E122" s="200" t="s">
        <v>203</v>
      </c>
      <c r="F122" s="200" t="s">
        <v>203</v>
      </c>
      <c r="G122" s="89" t="s">
        <v>203</v>
      </c>
      <c r="H122" s="89" t="s">
        <v>203</v>
      </c>
      <c r="I122" s="360"/>
      <c r="J122" s="361"/>
      <c r="K122" s="19"/>
    </row>
    <row r="123" spans="1:11" x14ac:dyDescent="0.2">
      <c r="A123" s="19"/>
      <c r="B123" s="21"/>
      <c r="C123" s="23"/>
      <c r="D123" s="21"/>
      <c r="E123" s="52"/>
      <c r="F123" s="66" t="s">
        <v>95</v>
      </c>
      <c r="G123" s="47"/>
      <c r="H123" s="50"/>
      <c r="I123" s="360"/>
      <c r="J123" s="361"/>
      <c r="K123" s="19"/>
    </row>
    <row r="124" spans="1:11" x14ac:dyDescent="0.2">
      <c r="A124" s="19"/>
      <c r="B124" s="21"/>
      <c r="C124" s="23"/>
      <c r="D124" s="21"/>
      <c r="E124" s="52"/>
      <c r="F124" s="199" t="s">
        <v>286</v>
      </c>
      <c r="G124" s="47"/>
      <c r="H124" s="50"/>
      <c r="I124" s="360"/>
      <c r="J124" s="361"/>
      <c r="K124" s="19"/>
    </row>
    <row r="125" spans="1:11" ht="6" customHeight="1" x14ac:dyDescent="0.2">
      <c r="A125" s="19"/>
      <c r="B125" s="21"/>
      <c r="C125" s="23"/>
      <c r="D125" s="21"/>
      <c r="E125" s="52"/>
      <c r="F125" s="66"/>
      <c r="G125" s="47"/>
      <c r="H125" s="50"/>
      <c r="I125" s="170"/>
      <c r="J125" s="171"/>
      <c r="K125" s="19"/>
    </row>
    <row r="126" spans="1:11" ht="14.25" x14ac:dyDescent="0.2">
      <c r="A126" s="19"/>
      <c r="B126" s="21"/>
      <c r="C126" s="23"/>
      <c r="D126" s="163" t="s">
        <v>175</v>
      </c>
      <c r="E126" s="192">
        <v>15</v>
      </c>
      <c r="F126" s="65"/>
      <c r="G126" s="47"/>
      <c r="H126" s="50"/>
      <c r="I126" s="43"/>
      <c r="J126" s="151"/>
      <c r="K126" s="19"/>
    </row>
    <row r="127" spans="1:11" x14ac:dyDescent="0.2">
      <c r="A127" s="19"/>
      <c r="B127" s="21"/>
      <c r="C127" s="23"/>
      <c r="D127" s="22" t="s">
        <v>134</v>
      </c>
      <c r="E127" s="194">
        <v>0</v>
      </c>
      <c r="F127" s="65"/>
      <c r="G127" s="47"/>
      <c r="H127" s="50"/>
      <c r="I127" s="43"/>
      <c r="J127" s="151"/>
      <c r="K127" s="19"/>
    </row>
    <row r="128" spans="1:11" ht="18" customHeight="1" x14ac:dyDescent="0.2">
      <c r="A128" s="19"/>
      <c r="B128" s="218" t="s">
        <v>287</v>
      </c>
      <c r="C128" s="23"/>
      <c r="D128" s="23"/>
      <c r="E128" s="52"/>
      <c r="F128" s="65"/>
      <c r="G128" s="197" t="s">
        <v>199</v>
      </c>
      <c r="H128" s="50"/>
      <c r="I128" s="43"/>
      <c r="J128" s="151"/>
      <c r="K128" s="19"/>
    </row>
    <row r="129" spans="1:11" ht="14.25" x14ac:dyDescent="0.2">
      <c r="A129" s="19"/>
      <c r="B129" s="21"/>
      <c r="C129" s="23"/>
      <c r="D129" s="163" t="s">
        <v>174</v>
      </c>
      <c r="E129" s="192">
        <v>20</v>
      </c>
      <c r="F129" s="65"/>
      <c r="G129" s="197" t="s">
        <v>293</v>
      </c>
      <c r="H129" s="50"/>
      <c r="I129" s="43"/>
      <c r="J129" s="151"/>
      <c r="K129" s="19"/>
    </row>
    <row r="130" spans="1:11" x14ac:dyDescent="0.2">
      <c r="A130" s="19"/>
      <c r="B130" s="21"/>
      <c r="C130" s="23"/>
      <c r="D130" s="22" t="s">
        <v>135</v>
      </c>
      <c r="E130" s="195">
        <v>0</v>
      </c>
      <c r="F130" s="65"/>
      <c r="G130" s="99">
        <f>R8</f>
        <v>0</v>
      </c>
      <c r="H130" s="50"/>
      <c r="I130" s="43"/>
      <c r="J130" s="151"/>
      <c r="K130" s="19"/>
    </row>
    <row r="131" spans="1:11" x14ac:dyDescent="0.2">
      <c r="A131" s="19"/>
      <c r="B131" s="21"/>
      <c r="C131" s="23"/>
      <c r="D131" s="22"/>
      <c r="E131" s="52"/>
      <c r="F131" s="65"/>
      <c r="G131" s="89" t="str">
        <f>"= "&amp;TEXT(R9,"0%")&amp;" ("&amp;TEXT(R8/12,"0,00")&amp;" € von monatlich "&amp;D84&amp;" €)"</f>
        <v>= 0% (0,00 € von monatlich 2095 €)</v>
      </c>
      <c r="H131" s="50"/>
      <c r="I131" s="43"/>
      <c r="J131" s="151"/>
      <c r="K131" s="19"/>
    </row>
    <row r="132" spans="1:11" x14ac:dyDescent="0.2">
      <c r="A132" s="19"/>
      <c r="B132" s="21"/>
      <c r="C132" s="23"/>
      <c r="D132" s="163" t="s">
        <v>133</v>
      </c>
      <c r="E132" s="95">
        <f>E126*E127*52+E129*E130</f>
        <v>0</v>
      </c>
      <c r="F132" s="66"/>
      <c r="G132" s="47"/>
      <c r="H132" s="50"/>
      <c r="I132" s="43"/>
      <c r="J132" s="151"/>
      <c r="K132" s="19"/>
    </row>
    <row r="133" spans="1:11" x14ac:dyDescent="0.2">
      <c r="A133" s="19"/>
      <c r="B133" s="21"/>
      <c r="C133" s="23"/>
      <c r="D133" s="23" t="s">
        <v>200</v>
      </c>
      <c r="E133" s="189">
        <v>0</v>
      </c>
      <c r="F133" s="95">
        <f>SUM(E132:E133)</f>
        <v>0</v>
      </c>
      <c r="G133" s="99">
        <f>T8</f>
        <v>0</v>
      </c>
      <c r="H133" s="99">
        <f>S8</f>
        <v>0</v>
      </c>
      <c r="I133" s="43"/>
      <c r="J133" s="149">
        <f>F133-G133-H133-G130</f>
        <v>0</v>
      </c>
      <c r="K133" s="19"/>
    </row>
    <row r="134" spans="1:11" x14ac:dyDescent="0.2">
      <c r="A134" s="19"/>
      <c r="B134" s="198" t="s">
        <v>219</v>
      </c>
      <c r="C134" s="23"/>
      <c r="D134" s="22"/>
      <c r="E134" s="200" t="s">
        <v>203</v>
      </c>
      <c r="F134" s="200" t="s">
        <v>203</v>
      </c>
      <c r="G134" s="89" t="s">
        <v>203</v>
      </c>
      <c r="H134" s="89" t="s">
        <v>203</v>
      </c>
      <c r="I134" s="208" t="s">
        <v>206</v>
      </c>
      <c r="J134" s="209" t="s">
        <v>207</v>
      </c>
      <c r="K134" s="19"/>
    </row>
    <row r="135" spans="1:11" x14ac:dyDescent="0.2">
      <c r="A135" s="19"/>
      <c r="B135" s="21"/>
      <c r="C135" s="23"/>
      <c r="D135" s="21"/>
      <c r="E135" s="52"/>
      <c r="F135" s="65"/>
      <c r="G135" s="47"/>
      <c r="H135" s="50"/>
      <c r="I135" s="43"/>
      <c r="J135" s="151"/>
      <c r="K135" s="19"/>
    </row>
    <row r="136" spans="1:11" x14ac:dyDescent="0.2">
      <c r="A136" s="19"/>
      <c r="B136" s="21"/>
      <c r="C136" s="23"/>
      <c r="D136" s="21"/>
      <c r="E136" s="52"/>
      <c r="F136" s="66" t="s">
        <v>95</v>
      </c>
      <c r="G136" s="47"/>
      <c r="H136" s="50"/>
      <c r="I136" s="43"/>
      <c r="J136" s="151"/>
      <c r="K136" s="19"/>
    </row>
    <row r="137" spans="1:11" ht="14.25" x14ac:dyDescent="0.2">
      <c r="A137" s="19"/>
      <c r="B137" s="218"/>
      <c r="C137" s="23"/>
      <c r="D137" s="21"/>
      <c r="E137" s="52"/>
      <c r="F137" s="164" t="s">
        <v>204</v>
      </c>
      <c r="G137" s="47"/>
      <c r="H137" s="50"/>
      <c r="I137" s="43"/>
      <c r="J137" s="151"/>
      <c r="K137" s="19"/>
    </row>
    <row r="138" spans="1:11" x14ac:dyDescent="0.2">
      <c r="A138" s="19"/>
      <c r="B138" s="218" t="s">
        <v>308</v>
      </c>
      <c r="C138" s="23"/>
      <c r="D138" s="21"/>
      <c r="E138" s="52"/>
      <c r="F138" s="189">
        <v>0</v>
      </c>
      <c r="G138" s="47"/>
      <c r="H138" s="99">
        <f>J7</f>
        <v>0</v>
      </c>
      <c r="I138" s="43"/>
      <c r="J138" s="149">
        <f>K7</f>
        <v>0</v>
      </c>
      <c r="K138" s="19"/>
    </row>
    <row r="139" spans="1:11" x14ac:dyDescent="0.2">
      <c r="A139" s="19"/>
      <c r="B139" s="198" t="s">
        <v>219</v>
      </c>
      <c r="C139" s="23"/>
      <c r="D139" s="21"/>
      <c r="E139" s="200" t="s">
        <v>203</v>
      </c>
      <c r="F139" s="200" t="s">
        <v>203</v>
      </c>
      <c r="G139" s="89" t="s">
        <v>203</v>
      </c>
      <c r="H139" s="89" t="s">
        <v>203</v>
      </c>
      <c r="I139" s="208" t="s">
        <v>206</v>
      </c>
      <c r="J139" s="209" t="s">
        <v>207</v>
      </c>
      <c r="K139" s="19"/>
    </row>
    <row r="140" spans="1:11" ht="14.25" x14ac:dyDescent="0.2">
      <c r="A140" s="19"/>
      <c r="B140" s="21"/>
      <c r="C140" s="23"/>
      <c r="D140" s="21"/>
      <c r="E140" s="52"/>
      <c r="F140" s="164" t="s">
        <v>177</v>
      </c>
      <c r="G140" s="47"/>
      <c r="H140" s="50"/>
      <c r="I140" s="43"/>
      <c r="J140" s="151"/>
      <c r="K140" s="19"/>
    </row>
    <row r="141" spans="1:11" x14ac:dyDescent="0.2">
      <c r="A141" s="19"/>
      <c r="B141" s="21"/>
      <c r="C141" s="23"/>
      <c r="D141" s="21"/>
      <c r="E141" s="52"/>
      <c r="F141" s="66" t="s">
        <v>74</v>
      </c>
      <c r="G141" s="47"/>
      <c r="H141" s="50"/>
      <c r="I141" s="43"/>
      <c r="J141" s="151"/>
      <c r="K141" s="19"/>
    </row>
    <row r="142" spans="1:11" x14ac:dyDescent="0.2">
      <c r="A142" s="19"/>
      <c r="B142" s="21"/>
      <c r="C142" s="23"/>
      <c r="D142" s="163" t="s">
        <v>227</v>
      </c>
      <c r="E142" s="195">
        <v>0</v>
      </c>
      <c r="F142" s="66"/>
      <c r="G142" s="47"/>
      <c r="H142" s="50"/>
      <c r="I142" s="43"/>
      <c r="J142" s="151"/>
      <c r="K142" s="19"/>
    </row>
    <row r="143" spans="1:11" ht="14.25" x14ac:dyDescent="0.2">
      <c r="A143" s="19"/>
      <c r="B143" s="21"/>
      <c r="C143" s="23"/>
      <c r="D143" s="21"/>
      <c r="E143" s="52"/>
      <c r="F143" s="66" t="s">
        <v>73</v>
      </c>
      <c r="G143" s="47"/>
      <c r="H143" s="50"/>
      <c r="I143" s="43"/>
      <c r="J143" s="151"/>
      <c r="K143" s="19"/>
    </row>
    <row r="144" spans="1:11" x14ac:dyDescent="0.2">
      <c r="A144" s="19"/>
      <c r="B144" s="217" t="s">
        <v>235</v>
      </c>
      <c r="C144" s="23"/>
      <c r="D144" s="21"/>
      <c r="E144" s="52"/>
      <c r="F144" s="95">
        <f>SUM(D63:D65)*E142</f>
        <v>0</v>
      </c>
      <c r="G144" s="99">
        <f>T9</f>
        <v>0</v>
      </c>
      <c r="H144" s="99">
        <f>S9</f>
        <v>0</v>
      </c>
      <c r="I144" s="43"/>
      <c r="J144" s="149">
        <f>F144-G144-H144</f>
        <v>0</v>
      </c>
      <c r="K144" s="19"/>
    </row>
    <row r="145" spans="1:11" ht="14.25" x14ac:dyDescent="0.2">
      <c r="A145" s="19"/>
      <c r="B145" s="21"/>
      <c r="C145" s="23"/>
      <c r="D145" s="21"/>
      <c r="E145" s="52"/>
      <c r="F145" s="66" t="s">
        <v>47</v>
      </c>
      <c r="G145" s="47"/>
      <c r="H145" s="50"/>
      <c r="I145" s="43"/>
      <c r="J145" s="151"/>
      <c r="K145" s="19"/>
    </row>
    <row r="146" spans="1:11" x14ac:dyDescent="0.2">
      <c r="A146" s="19"/>
      <c r="B146" s="21"/>
      <c r="C146" s="23"/>
      <c r="D146" s="21"/>
      <c r="E146" s="52"/>
      <c r="F146" s="95">
        <f>SUM(D66:D68)*E142</f>
        <v>0</v>
      </c>
      <c r="G146" s="99">
        <f>G9</f>
        <v>0</v>
      </c>
      <c r="H146" s="50"/>
      <c r="I146" s="43"/>
      <c r="J146" s="149">
        <f>H9</f>
        <v>0</v>
      </c>
      <c r="K146" s="19"/>
    </row>
    <row r="147" spans="1:11" x14ac:dyDescent="0.2">
      <c r="A147" s="19"/>
      <c r="B147" s="167"/>
      <c r="C147" s="23"/>
      <c r="D147" s="21"/>
      <c r="E147" s="52"/>
      <c r="F147" s="66"/>
      <c r="G147" s="47"/>
      <c r="H147" s="50"/>
      <c r="I147" s="43"/>
      <c r="J147" s="151"/>
      <c r="K147" s="19"/>
    </row>
    <row r="148" spans="1:11" x14ac:dyDescent="0.2">
      <c r="A148" s="19"/>
      <c r="B148" s="198" t="s">
        <v>219</v>
      </c>
      <c r="C148" s="23"/>
      <c r="D148" s="21"/>
      <c r="E148" s="200" t="s">
        <v>203</v>
      </c>
      <c r="F148" s="200" t="s">
        <v>203</v>
      </c>
      <c r="G148" s="89" t="s">
        <v>203</v>
      </c>
      <c r="H148" s="89" t="s">
        <v>203</v>
      </c>
      <c r="I148" s="208" t="s">
        <v>206</v>
      </c>
      <c r="J148" s="209" t="s">
        <v>207</v>
      </c>
      <c r="K148" s="19"/>
    </row>
    <row r="149" spans="1:11" x14ac:dyDescent="0.2">
      <c r="A149" s="19"/>
      <c r="B149" s="21"/>
      <c r="C149" s="23"/>
      <c r="D149" s="22" t="s">
        <v>112</v>
      </c>
      <c r="E149" s="54"/>
      <c r="F149" s="66" t="s">
        <v>89</v>
      </c>
      <c r="G149" s="47"/>
      <c r="H149" s="47"/>
      <c r="I149" s="43"/>
      <c r="J149" s="151"/>
      <c r="K149" s="19"/>
    </row>
    <row r="150" spans="1:11" ht="14.25" x14ac:dyDescent="0.2">
      <c r="A150" s="19"/>
      <c r="B150" s="21"/>
      <c r="C150" s="22" t="s">
        <v>142</v>
      </c>
      <c r="D150" s="20">
        <f>E16-D121</f>
        <v>968</v>
      </c>
      <c r="E150" s="53" t="s">
        <v>41</v>
      </c>
      <c r="F150" s="95">
        <f>SUM(E156:E158)*E163</f>
        <v>0</v>
      </c>
      <c r="G150" s="99">
        <f>T10</f>
        <v>0</v>
      </c>
      <c r="H150" s="99">
        <f>S10</f>
        <v>0</v>
      </c>
      <c r="I150" s="43"/>
      <c r="J150" s="149">
        <f>F150-D150+H164-G150-H150</f>
        <v>0</v>
      </c>
      <c r="K150" s="19"/>
    </row>
    <row r="151" spans="1:11" x14ac:dyDescent="0.2">
      <c r="A151" s="19"/>
      <c r="B151" s="21"/>
      <c r="C151" s="22"/>
      <c r="D151" s="22" t="str">
        <f>"("&amp;TEXT(E16-D121,"0,00")&amp;" € von "&amp;J32&amp;" € Gesamtleistung "</f>
        <v xml:space="preserve">(968,00 € von 1774 € Gesamtleistung </v>
      </c>
      <c r="E151" s="53" t="s">
        <v>35</v>
      </c>
      <c r="F151" s="95">
        <f>SUM(E159:E161)*E163</f>
        <v>0</v>
      </c>
      <c r="G151" s="99">
        <f>G10</f>
        <v>0</v>
      </c>
      <c r="H151" s="50"/>
      <c r="I151" s="43"/>
      <c r="J151" s="149">
        <f>H10</f>
        <v>0</v>
      </c>
      <c r="K151" s="19"/>
    </row>
    <row r="152" spans="1:11" x14ac:dyDescent="0.2">
      <c r="A152" s="19"/>
      <c r="B152" s="21"/>
      <c r="C152" s="22"/>
      <c r="D152" s="22" t="s">
        <v>107</v>
      </c>
      <c r="E152" s="53"/>
      <c r="F152" s="65"/>
      <c r="G152" s="47"/>
      <c r="H152" s="50"/>
      <c r="I152" s="43"/>
      <c r="J152" s="151"/>
      <c r="K152" s="19"/>
    </row>
    <row r="153" spans="1:11" ht="10.5" customHeight="1" x14ac:dyDescent="0.2">
      <c r="A153" s="19"/>
      <c r="B153" s="21"/>
      <c r="C153" s="22"/>
      <c r="D153" s="22"/>
      <c r="E153" s="53"/>
      <c r="F153" s="65"/>
      <c r="G153" s="91"/>
      <c r="H153" s="92"/>
      <c r="I153" s="43"/>
      <c r="J153" s="151"/>
      <c r="K153" s="19"/>
    </row>
    <row r="154" spans="1:11" x14ac:dyDescent="0.2">
      <c r="A154" s="19"/>
      <c r="B154" s="217" t="s">
        <v>67</v>
      </c>
      <c r="C154" s="22"/>
      <c r="D154" s="22"/>
      <c r="E154" s="53" t="s">
        <v>86</v>
      </c>
      <c r="F154" s="66" t="s">
        <v>136</v>
      </c>
      <c r="G154" s="88">
        <f>SUM(G133:G152)</f>
        <v>0</v>
      </c>
      <c r="H154" s="88">
        <f>IF(SUM(H133:H150)&gt;D119,D119,SUM(H133:H150))</f>
        <v>0</v>
      </c>
      <c r="I154" s="43"/>
      <c r="J154" s="151"/>
      <c r="K154" s="19"/>
    </row>
    <row r="155" spans="1:11" x14ac:dyDescent="0.2">
      <c r="A155" s="19"/>
      <c r="B155" s="21"/>
      <c r="C155" s="22"/>
      <c r="D155" s="23"/>
      <c r="E155" s="53" t="s">
        <v>87</v>
      </c>
      <c r="F155" s="65"/>
      <c r="G155" s="213" t="str">
        <f>"+ umgewandelt "&amp;TEXT(G130,"#.##0,00 €")</f>
        <v>+ umgewandelt 0,00 €</v>
      </c>
      <c r="H155" s="214" t="str">
        <f>"  + "&amp;TEXT(SUM(H133:H150)-H154,"#.##0,00 €")&amp;" (übertragen von § 42)"</f>
        <v xml:space="preserve">  + 0,00 € (übertragen von § 42)</v>
      </c>
      <c r="I155" s="63"/>
      <c r="J155" s="151"/>
      <c r="K155" s="19"/>
    </row>
    <row r="156" spans="1:11" x14ac:dyDescent="0.2">
      <c r="A156" s="19"/>
      <c r="B156" s="21"/>
      <c r="C156" s="22"/>
      <c r="D156" s="22" t="s">
        <v>84</v>
      </c>
      <c r="E156" s="350">
        <v>80</v>
      </c>
      <c r="F156" s="65"/>
      <c r="G156" s="87" t="str">
        <f>"= "&amp;TEXT(SUM(G130:G151),"0,00")&amp;" €"</f>
        <v>= 0,00 €</v>
      </c>
      <c r="H156" s="87" t="str">
        <f>"= "&amp;TEXT(SUM(H130:H151),"0,00")&amp;" €"</f>
        <v>= 0,00 €</v>
      </c>
      <c r="I156" s="43"/>
      <c r="J156" s="147"/>
      <c r="K156" s="19"/>
    </row>
    <row r="157" spans="1:11" x14ac:dyDescent="0.2">
      <c r="A157" s="19"/>
      <c r="B157" s="21"/>
      <c r="C157" s="22"/>
      <c r="D157" s="22" t="s">
        <v>85</v>
      </c>
      <c r="E157" s="350"/>
      <c r="F157" s="65"/>
      <c r="G157" s="47"/>
      <c r="H157" s="50"/>
      <c r="I157" s="43"/>
      <c r="J157" s="147"/>
      <c r="K157" s="19"/>
    </row>
    <row r="158" spans="1:11" x14ac:dyDescent="0.2">
      <c r="A158" s="19"/>
      <c r="B158" s="21"/>
      <c r="C158" s="22"/>
      <c r="D158" s="22" t="s">
        <v>80</v>
      </c>
      <c r="E158" s="193">
        <v>2.0699999999999998</v>
      </c>
      <c r="F158" s="65"/>
      <c r="G158" s="47"/>
      <c r="H158" s="50"/>
      <c r="I158" s="62" t="s">
        <v>129</v>
      </c>
      <c r="J158" s="147"/>
      <c r="K158" s="19"/>
    </row>
    <row r="159" spans="1:11" x14ac:dyDescent="0.2">
      <c r="A159" s="19"/>
      <c r="B159" s="21"/>
      <c r="C159" s="22"/>
      <c r="D159" s="22" t="s">
        <v>81</v>
      </c>
      <c r="E159" s="193">
        <v>15</v>
      </c>
      <c r="F159" s="65"/>
      <c r="G159" s="44"/>
      <c r="H159" s="32"/>
      <c r="I159" s="62" t="s">
        <v>130</v>
      </c>
      <c r="J159" s="149">
        <f>12*J88</f>
        <v>0</v>
      </c>
      <c r="K159" s="19"/>
    </row>
    <row r="160" spans="1:11" x14ac:dyDescent="0.2">
      <c r="A160" s="19"/>
      <c r="B160" s="21"/>
      <c r="C160" s="22"/>
      <c r="D160" s="22" t="s">
        <v>82</v>
      </c>
      <c r="E160" s="193">
        <v>13</v>
      </c>
      <c r="F160" s="65"/>
      <c r="G160" s="44"/>
      <c r="H160" s="30" t="s">
        <v>50</v>
      </c>
      <c r="I160" s="62" t="s">
        <v>196</v>
      </c>
      <c r="J160" s="147"/>
      <c r="K160" s="19"/>
    </row>
    <row r="161" spans="1:11" x14ac:dyDescent="0.2">
      <c r="A161" s="19"/>
      <c r="B161" s="21"/>
      <c r="C161" s="22"/>
      <c r="D161" s="22" t="s">
        <v>83</v>
      </c>
      <c r="E161" s="193">
        <v>15</v>
      </c>
      <c r="F161" s="65"/>
      <c r="G161" s="44"/>
      <c r="H161" s="30" t="s">
        <v>71</v>
      </c>
      <c r="I161" s="43" t="str">
        <f>"("&amp;TEXT(J88,"#.##0,00 €")&amp;" x 12 Monate)"</f>
        <v>(0,00 € x 12 Monate)</v>
      </c>
      <c r="J161" s="147"/>
      <c r="K161" s="19"/>
    </row>
    <row r="162" spans="1:11" ht="13.5" thickBot="1" x14ac:dyDescent="0.25">
      <c r="A162" s="19"/>
      <c r="B162" s="21"/>
      <c r="C162" s="22"/>
      <c r="D162" s="163" t="s">
        <v>236</v>
      </c>
      <c r="E162" s="70">
        <f>SUM(E156:E161)</f>
        <v>125.07</v>
      </c>
      <c r="F162" s="65"/>
      <c r="G162" s="44"/>
      <c r="H162" s="32"/>
      <c r="I162" s="43"/>
      <c r="J162" s="150"/>
      <c r="K162" s="19"/>
    </row>
    <row r="163" spans="1:11" x14ac:dyDescent="0.2">
      <c r="A163" s="19"/>
      <c r="B163" s="21"/>
      <c r="C163" s="22"/>
      <c r="D163" s="163" t="s">
        <v>227</v>
      </c>
      <c r="E163" s="195">
        <v>0</v>
      </c>
      <c r="F163" s="65"/>
      <c r="G163" s="44"/>
      <c r="H163" s="32" t="s">
        <v>88</v>
      </c>
      <c r="I163" s="61" t="s">
        <v>56</v>
      </c>
      <c r="J163" s="148"/>
      <c r="K163" s="19"/>
    </row>
    <row r="164" spans="1:11" x14ac:dyDescent="0.2">
      <c r="A164" s="19"/>
      <c r="B164" s="21"/>
      <c r="C164" s="23"/>
      <c r="D164" s="21"/>
      <c r="E164" s="52"/>
      <c r="F164" s="65"/>
      <c r="G164" s="41" t="s">
        <v>108</v>
      </c>
      <c r="H164" s="20">
        <f>IF(D150&gt;F150,D150-F150,0)</f>
        <v>968</v>
      </c>
      <c r="I164" s="61" t="s">
        <v>57</v>
      </c>
      <c r="J164" s="149">
        <f>SUM(J127:J159)</f>
        <v>0</v>
      </c>
      <c r="K164" s="19"/>
    </row>
    <row r="165" spans="1:11" ht="20.65" customHeight="1" x14ac:dyDescent="0.2">
      <c r="A165" s="19"/>
      <c r="B165" s="198" t="s">
        <v>219</v>
      </c>
      <c r="C165" s="23"/>
      <c r="D165" s="21"/>
      <c r="E165" s="200" t="s">
        <v>203</v>
      </c>
      <c r="F165" s="200" t="s">
        <v>203</v>
      </c>
      <c r="G165" s="41"/>
      <c r="H165" s="32" t="s">
        <v>88</v>
      </c>
      <c r="I165" s="43"/>
      <c r="J165" s="146"/>
      <c r="K165" s="19"/>
    </row>
    <row r="166" spans="1:11" x14ac:dyDescent="0.2">
      <c r="A166" s="19"/>
      <c r="B166" s="21"/>
      <c r="C166" s="23"/>
      <c r="D166" s="163" t="s">
        <v>290</v>
      </c>
      <c r="E166" s="52"/>
      <c r="F166" s="65"/>
      <c r="G166" s="41" t="s">
        <v>109</v>
      </c>
      <c r="H166" s="20">
        <f>D119-H154</f>
        <v>1612</v>
      </c>
      <c r="I166" s="43"/>
      <c r="J166" s="146" t="s">
        <v>60</v>
      </c>
      <c r="K166" s="19"/>
    </row>
    <row r="167" spans="1:11" ht="19.149999999999999" customHeight="1" x14ac:dyDescent="0.2">
      <c r="A167" s="19"/>
      <c r="B167" s="21"/>
      <c r="C167" s="23"/>
      <c r="D167" s="318" t="s">
        <v>288</v>
      </c>
      <c r="E167" s="52"/>
      <c r="F167" s="65"/>
      <c r="G167" s="41"/>
      <c r="H167" s="32" t="s">
        <v>88</v>
      </c>
      <c r="I167" s="43"/>
      <c r="J167" s="153" t="s">
        <v>65</v>
      </c>
      <c r="K167" s="19"/>
    </row>
    <row r="168" spans="1:11" x14ac:dyDescent="0.2">
      <c r="A168" s="19"/>
      <c r="B168" s="21"/>
      <c r="C168" s="23"/>
      <c r="D168" s="163" t="s">
        <v>312</v>
      </c>
      <c r="E168" s="52"/>
      <c r="F168" s="65"/>
      <c r="G168" s="41" t="s">
        <v>137</v>
      </c>
      <c r="H168" s="364">
        <f>D121-(SUM(H133:H150)-H154)</f>
        <v>806</v>
      </c>
      <c r="I168" s="43"/>
      <c r="J168" s="149">
        <f>IF(D178&gt;J164,J164,H178)</f>
        <v>0</v>
      </c>
      <c r="K168" s="19"/>
    </row>
    <row r="169" spans="1:11" ht="14.25" x14ac:dyDescent="0.2">
      <c r="A169" s="19"/>
      <c r="B169" s="21"/>
      <c r="C169" s="23"/>
      <c r="D169" s="163" t="s">
        <v>313</v>
      </c>
      <c r="E169" s="52"/>
      <c r="F169" s="65"/>
      <c r="G169" s="41" t="s">
        <v>151</v>
      </c>
      <c r="H169" s="364"/>
      <c r="I169" s="62"/>
      <c r="J169" s="148"/>
      <c r="K169" s="19"/>
    </row>
    <row r="170" spans="1:11" x14ac:dyDescent="0.2">
      <c r="A170" s="19"/>
      <c r="B170" s="21"/>
      <c r="C170" s="163"/>
      <c r="D170" s="325" t="str">
        <f>IF(AND(O11&lt;50,O8&gt;50,D91*12&gt;50),"ja","nein")</f>
        <v>nein</v>
      </c>
      <c r="E170" s="52"/>
      <c r="F170" s="65"/>
      <c r="G170" s="41"/>
      <c r="H170" s="32"/>
      <c r="I170" s="62" t="s">
        <v>61</v>
      </c>
      <c r="J170" s="148"/>
      <c r="K170" s="19"/>
    </row>
    <row r="171" spans="1:11" x14ac:dyDescent="0.2">
      <c r="A171" s="19"/>
      <c r="B171" s="21"/>
      <c r="C171" s="163"/>
      <c r="D171" s="21"/>
      <c r="E171" s="52"/>
      <c r="F171" s="65"/>
      <c r="G171" s="41"/>
      <c r="H171" s="32" t="s">
        <v>37</v>
      </c>
      <c r="I171" s="43"/>
      <c r="J171" s="120">
        <f>IF(J168&lt;J164,J164-J168,0)</f>
        <v>0</v>
      </c>
      <c r="K171" s="19"/>
    </row>
    <row r="172" spans="1:11" x14ac:dyDescent="0.2">
      <c r="A172" s="19"/>
      <c r="B172" s="21"/>
      <c r="C172" s="23"/>
      <c r="D172" s="21"/>
      <c r="E172" s="52"/>
      <c r="F172" s="65"/>
      <c r="G172" s="319" t="s">
        <v>294</v>
      </c>
      <c r="H172" s="20">
        <f>V11</f>
        <v>1500</v>
      </c>
      <c r="I172" s="64"/>
      <c r="J172" s="148"/>
      <c r="K172" s="19"/>
    </row>
    <row r="173" spans="1:11" x14ac:dyDescent="0.2">
      <c r="A173" s="19"/>
      <c r="B173" s="217" t="s">
        <v>289</v>
      </c>
      <c r="C173" s="23"/>
      <c r="D173" s="21"/>
      <c r="E173" s="52"/>
      <c r="F173" s="65"/>
      <c r="G173" s="41"/>
      <c r="H173" s="32"/>
      <c r="I173" s="64"/>
      <c r="J173" s="148"/>
      <c r="K173" s="19"/>
    </row>
    <row r="174" spans="1:11" x14ac:dyDescent="0.2">
      <c r="A174" s="19"/>
      <c r="B174" s="21"/>
      <c r="C174" s="23"/>
      <c r="D174" s="21"/>
      <c r="E174" s="52"/>
      <c r="F174" s="65"/>
      <c r="G174" s="41"/>
      <c r="H174" s="32" t="s">
        <v>159</v>
      </c>
      <c r="I174" s="64"/>
      <c r="J174" s="148"/>
      <c r="K174" s="19"/>
    </row>
    <row r="175" spans="1:11" x14ac:dyDescent="0.2">
      <c r="A175" s="19"/>
      <c r="B175" s="198" t="s">
        <v>219</v>
      </c>
      <c r="C175" s="23"/>
      <c r="D175" s="21"/>
      <c r="E175" s="52"/>
      <c r="F175" s="65"/>
      <c r="G175" s="41" t="s">
        <v>150</v>
      </c>
      <c r="H175" s="20">
        <f>12*H75</f>
        <v>23940</v>
      </c>
      <c r="I175" s="64"/>
      <c r="J175" s="148"/>
      <c r="K175" s="19"/>
    </row>
    <row r="176" spans="1:11" x14ac:dyDescent="0.2">
      <c r="A176" s="19"/>
      <c r="B176" s="217"/>
      <c r="C176" s="163"/>
      <c r="D176" s="23" t="str">
        <f>"noch monatlich "&amp;ROUND(IF(D84&gt;F84,D84-F84,0)/D84*100,0)&amp;" % ("&amp;TEXT(H91,"0,00")&amp;" €) verfügbar."</f>
        <v>noch monatlich 100 % (901,00 €) verfügbar.</v>
      </c>
      <c r="E176" s="52"/>
      <c r="F176" s="65"/>
      <c r="G176" s="41" t="str">
        <f>"(monatlich "&amp;TEXT(H75,"#.##0,00 €")&amp;" mal 12)"</f>
        <v>(monatlich 1.995,00 € mal 12)</v>
      </c>
      <c r="H176" s="32"/>
      <c r="I176" s="56" t="s">
        <v>195</v>
      </c>
      <c r="J176" s="185"/>
      <c r="K176" s="19"/>
    </row>
    <row r="177" spans="1:11" ht="14.25" x14ac:dyDescent="0.2">
      <c r="A177" s="19"/>
      <c r="B177" s="217" t="s">
        <v>310</v>
      </c>
      <c r="C177" s="23"/>
      <c r="D177" s="163" t="s">
        <v>314</v>
      </c>
      <c r="E177" s="52"/>
      <c r="F177" s="65"/>
      <c r="G177" s="41"/>
      <c r="H177" s="32"/>
      <c r="I177" s="56" t="s">
        <v>194</v>
      </c>
      <c r="J177" s="185"/>
      <c r="K177" s="19"/>
    </row>
    <row r="178" spans="1:11" x14ac:dyDescent="0.2">
      <c r="A178" s="19"/>
      <c r="B178" s="21"/>
      <c r="C178" s="23" t="str">
        <f>"noch monatlich "&amp;TEXT(W10,"0,00")&amp;" € x 12 ="</f>
        <v>noch monatlich 901,00 € x 12 =</v>
      </c>
      <c r="D178" s="20">
        <f>W10*12</f>
        <v>10812</v>
      </c>
      <c r="E178" s="52"/>
      <c r="F178" s="65"/>
      <c r="G178" s="41" t="s">
        <v>132</v>
      </c>
      <c r="H178" s="20">
        <f>D178</f>
        <v>10812</v>
      </c>
      <c r="I178" s="44"/>
      <c r="J178" s="149">
        <f>H178-J168</f>
        <v>10812</v>
      </c>
      <c r="K178" s="19"/>
    </row>
    <row r="179" spans="1:11" x14ac:dyDescent="0.2">
      <c r="A179" s="19"/>
      <c r="B179" s="21" t="str">
        <f>"(entspricht "&amp;TEXT(W11,"0%")&amp;" vom Höchstanspruch von "&amp;D91&amp;" €)"</f>
        <v>(entspricht 100% vom Höchstanspruch von 901 €)</v>
      </c>
      <c r="C179" s="23"/>
      <c r="D179" s="21"/>
      <c r="E179" s="52"/>
      <c r="F179" s="65"/>
      <c r="G179" s="44"/>
      <c r="H179" s="32"/>
      <c r="I179" s="44"/>
      <c r="J179" s="187"/>
      <c r="K179" s="19"/>
    </row>
    <row r="180" spans="1:11" x14ac:dyDescent="0.2">
      <c r="A180" s="19"/>
      <c r="B180" s="21"/>
      <c r="C180" s="23"/>
      <c r="D180" s="23"/>
      <c r="E180" s="52"/>
      <c r="F180" s="65"/>
      <c r="G180" s="44"/>
      <c r="H180" s="32"/>
      <c r="I180" s="44"/>
      <c r="J180" s="187"/>
      <c r="K180" s="19"/>
    </row>
    <row r="181" spans="1:11" ht="16.149999999999999" customHeight="1" x14ac:dyDescent="0.2">
      <c r="A181" s="19"/>
      <c r="B181" s="132" t="s">
        <v>144</v>
      </c>
      <c r="C181" s="19"/>
      <c r="D181" s="19"/>
      <c r="E181" s="19"/>
      <c r="F181" s="19"/>
      <c r="G181" s="19"/>
      <c r="H181" s="19"/>
      <c r="I181" s="19"/>
      <c r="J181" s="19"/>
      <c r="K181" s="19"/>
    </row>
    <row r="182" spans="1:11" ht="16.149999999999999" customHeight="1" x14ac:dyDescent="0.2">
      <c r="A182" s="19"/>
      <c r="B182" s="352" t="s">
        <v>138</v>
      </c>
      <c r="C182" s="352"/>
      <c r="D182" s="352"/>
      <c r="E182" s="352"/>
      <c r="F182" s="352"/>
      <c r="G182" s="352"/>
      <c r="H182" s="352"/>
      <c r="I182" s="352"/>
      <c r="J182" s="352"/>
      <c r="K182" s="19"/>
    </row>
    <row r="183" spans="1:11" ht="41.85" customHeight="1" x14ac:dyDescent="0.2">
      <c r="A183" s="19"/>
      <c r="B183" s="353" t="s">
        <v>297</v>
      </c>
      <c r="C183" s="354"/>
      <c r="D183" s="354"/>
      <c r="E183" s="354"/>
      <c r="F183" s="354"/>
      <c r="G183" s="354"/>
      <c r="H183" s="354"/>
      <c r="I183" s="354"/>
      <c r="J183" s="354"/>
      <c r="K183" s="19"/>
    </row>
    <row r="184" spans="1:11" ht="16.149999999999999" customHeight="1" x14ac:dyDescent="0.2">
      <c r="A184" s="19"/>
      <c r="B184" s="352" t="s">
        <v>141</v>
      </c>
      <c r="C184" s="352"/>
      <c r="D184" s="352"/>
      <c r="E184" s="352"/>
      <c r="F184" s="352"/>
      <c r="G184" s="352"/>
      <c r="H184" s="352"/>
      <c r="I184" s="352"/>
      <c r="J184" s="352"/>
      <c r="K184" s="19"/>
    </row>
    <row r="185" spans="1:11" ht="30" customHeight="1" x14ac:dyDescent="0.2">
      <c r="A185" s="19"/>
      <c r="B185" s="352" t="s">
        <v>40</v>
      </c>
      <c r="C185" s="352"/>
      <c r="D185" s="352"/>
      <c r="E185" s="352"/>
      <c r="F185" s="352"/>
      <c r="G185" s="352"/>
      <c r="H185" s="352"/>
      <c r="I185" s="352"/>
      <c r="J185" s="352"/>
      <c r="K185" s="19"/>
    </row>
    <row r="186" spans="1:11" ht="33.75" customHeight="1" x14ac:dyDescent="0.2">
      <c r="A186" s="19"/>
      <c r="B186" s="353" t="s">
        <v>283</v>
      </c>
      <c r="C186" s="354"/>
      <c r="D186" s="354"/>
      <c r="E186" s="354"/>
      <c r="F186" s="354"/>
      <c r="G186" s="354"/>
      <c r="H186" s="354"/>
      <c r="I186" s="354"/>
      <c r="J186" s="354"/>
      <c r="K186" s="19"/>
    </row>
    <row r="187" spans="1:11" ht="30" customHeight="1" x14ac:dyDescent="0.2">
      <c r="A187" s="19"/>
      <c r="B187" s="352" t="s">
        <v>140</v>
      </c>
      <c r="C187" s="352"/>
      <c r="D187" s="352"/>
      <c r="E187" s="352"/>
      <c r="F187" s="352"/>
      <c r="G187" s="352"/>
      <c r="H187" s="352"/>
      <c r="I187" s="352"/>
      <c r="J187" s="352"/>
      <c r="K187" s="19"/>
    </row>
    <row r="188" spans="1:11" ht="43.15" customHeight="1" x14ac:dyDescent="0.2">
      <c r="A188" s="19"/>
      <c r="B188" s="352" t="s">
        <v>143</v>
      </c>
      <c r="C188" s="352"/>
      <c r="D188" s="352"/>
      <c r="E188" s="352"/>
      <c r="F188" s="352"/>
      <c r="G188" s="352"/>
      <c r="H188" s="352"/>
      <c r="I188" s="352"/>
      <c r="J188" s="352"/>
      <c r="K188" s="19"/>
    </row>
    <row r="189" spans="1:11" ht="48.6" customHeight="1" x14ac:dyDescent="0.2">
      <c r="A189" s="19"/>
      <c r="B189" s="351" t="s">
        <v>311</v>
      </c>
      <c r="C189" s="352"/>
      <c r="D189" s="352"/>
      <c r="E189" s="352"/>
      <c r="F189" s="352"/>
      <c r="G189" s="352"/>
      <c r="H189" s="352"/>
      <c r="I189" s="352"/>
      <c r="J189" s="352"/>
      <c r="K189" s="19"/>
    </row>
    <row r="190" spans="1:11" ht="68.25" customHeight="1" x14ac:dyDescent="0.2">
      <c r="A190" s="19"/>
      <c r="B190" s="351" t="s">
        <v>345</v>
      </c>
      <c r="C190" s="352"/>
      <c r="D190" s="352"/>
      <c r="E190" s="352"/>
      <c r="F190" s="352"/>
      <c r="G190" s="352"/>
      <c r="H190" s="352"/>
      <c r="I190" s="352"/>
      <c r="J190" s="352"/>
      <c r="K190" s="19"/>
    </row>
    <row r="191" spans="1:11" ht="72.75" customHeight="1" x14ac:dyDescent="0.2">
      <c r="A191" s="19"/>
      <c r="B191" s="351" t="s">
        <v>309</v>
      </c>
      <c r="C191" s="352"/>
      <c r="D191" s="352"/>
      <c r="E191" s="352"/>
      <c r="F191" s="352"/>
      <c r="G191" s="352"/>
      <c r="H191" s="352"/>
      <c r="I191" s="352"/>
      <c r="J191" s="352"/>
      <c r="K191" s="19"/>
    </row>
    <row r="192" spans="1:11" ht="86.25" customHeight="1" x14ac:dyDescent="0.2">
      <c r="A192" s="19"/>
      <c r="B192" s="351" t="s">
        <v>305</v>
      </c>
      <c r="C192" s="352"/>
      <c r="D192" s="352"/>
      <c r="E192" s="352"/>
      <c r="F192" s="352"/>
      <c r="G192" s="352"/>
      <c r="H192" s="352"/>
      <c r="I192" s="352"/>
      <c r="J192" s="352"/>
      <c r="K192" s="19"/>
    </row>
    <row r="193" spans="1:11" ht="34.5" customHeight="1" x14ac:dyDescent="0.2">
      <c r="A193" s="19"/>
      <c r="B193" s="351" t="s">
        <v>307</v>
      </c>
      <c r="C193" s="352"/>
      <c r="D193" s="352"/>
      <c r="E193" s="352"/>
      <c r="F193" s="352"/>
      <c r="G193" s="352"/>
      <c r="H193" s="352"/>
      <c r="I193" s="352"/>
      <c r="J193" s="352"/>
      <c r="K193" s="19"/>
    </row>
    <row r="194" spans="1:11" ht="19.149999999999999" customHeight="1" x14ac:dyDescent="0.2">
      <c r="A194" s="19"/>
      <c r="B194" s="165" t="s">
        <v>176</v>
      </c>
      <c r="C194" s="19"/>
      <c r="D194" s="19"/>
      <c r="E194" s="19"/>
      <c r="F194" s="19"/>
      <c r="G194" s="19"/>
      <c r="H194" s="19"/>
      <c r="I194" s="19"/>
      <c r="J194" s="19"/>
      <c r="K194" s="19"/>
    </row>
    <row r="195" spans="1:11" x14ac:dyDescent="0.2">
      <c r="A195" s="19"/>
      <c r="B195" s="349" t="s">
        <v>306</v>
      </c>
      <c r="C195" s="349"/>
      <c r="D195" s="349"/>
      <c r="E195" s="349"/>
      <c r="F195" s="349"/>
      <c r="G195" s="349"/>
      <c r="H195" s="349"/>
      <c r="I195" s="349"/>
      <c r="J195" s="349"/>
      <c r="K195" s="19"/>
    </row>
    <row r="196" spans="1:11" x14ac:dyDescent="0.2">
      <c r="A196" s="19"/>
      <c r="B196" s="19"/>
      <c r="C196" s="19"/>
      <c r="D196" s="19"/>
      <c r="E196" s="19"/>
      <c r="F196" s="19"/>
      <c r="G196" s="19"/>
      <c r="H196" s="19"/>
      <c r="I196" s="19"/>
      <c r="J196" s="19"/>
      <c r="K196" s="19"/>
    </row>
  </sheetData>
  <sheetProtection password="E764" sheet="1" objects="1" scenarios="1" selectLockedCells="1"/>
  <mergeCells count="26">
    <mergeCell ref="B195:J195"/>
    <mergeCell ref="E44:F45"/>
    <mergeCell ref="H44:I45"/>
    <mergeCell ref="B182:J182"/>
    <mergeCell ref="B183:J183"/>
    <mergeCell ref="B184:J184"/>
    <mergeCell ref="B99:J99"/>
    <mergeCell ref="H62:J69"/>
    <mergeCell ref="I114:J124"/>
    <mergeCell ref="B100:J100"/>
    <mergeCell ref="B101:J101"/>
    <mergeCell ref="B102:J102"/>
    <mergeCell ref="B103:J103"/>
    <mergeCell ref="F57:J57"/>
    <mergeCell ref="B193:J193"/>
    <mergeCell ref="H168:H169"/>
    <mergeCell ref="B105:J105"/>
    <mergeCell ref="E156:E157"/>
    <mergeCell ref="B192:J192"/>
    <mergeCell ref="B187:J187"/>
    <mergeCell ref="B190:J190"/>
    <mergeCell ref="B191:J191"/>
    <mergeCell ref="B189:J189"/>
    <mergeCell ref="B188:J188"/>
    <mergeCell ref="B185:J185"/>
    <mergeCell ref="B186:J186"/>
  </mergeCells>
  <conditionalFormatting sqref="D170">
    <cfRule type="containsText" dxfId="0" priority="1" operator="containsText" text="ja">
      <formula>NOT(ISERROR(SEARCH("ja",D170)))</formula>
    </cfRule>
  </conditionalFormatting>
  <dataValidations count="6">
    <dataValidation type="list" showInputMessage="1" showErrorMessage="1" error="Ungültige Eingabe!" prompt="Bitte &quot;ja&quot; oder &quot;nein&quot; auswählen!" sqref="I58">
      <formula1>"ja,nein"</formula1>
    </dataValidation>
    <dataValidation type="list" showInputMessage="1" showErrorMessage="1" prompt="Bitte Pflegegrad 2, 3, 4 oder 5 auswählen!" sqref="C50">
      <formula1>"2,3,4,5"</formula1>
    </dataValidation>
    <dataValidation sqref="J38"/>
    <dataValidation type="list" allowBlank="1" showInputMessage="1" showErrorMessage="1" error="Falsche Eingabe!" prompt="Bitte Anzahl der Tage wählen!" sqref="C59">
      <formula1>"0,1,2,3,4,5,6,7"</formula1>
    </dataValidation>
    <dataValidation type="whole" operator="greaterThanOrEqual" allowBlank="1" showInputMessage="1" showErrorMessage="1" error="Eine ganze Zahl eingeben (1,2,3, ....)" sqref="E142 E163 E130">
      <formula1>0</formula1>
    </dataValidation>
    <dataValidation allowBlank="1" showInputMessage="1" showErrorMessage="1" prompt="Bitte Entfernung im Kilometern angeben!" sqref="I59"/>
  </dataValidations>
  <hyperlinks>
    <hyperlink ref="B195" r:id="rId1"/>
    <hyperlink ref="B105" r:id="rId2"/>
  </hyperlinks>
  <pageMargins left="0.70866141732283472" right="0.35433070866141736" top="0.23622047244094491" bottom="0.39370078740157483" header="0.19685039370078741" footer="0.19685039370078741"/>
  <pageSetup paperSize="9" scale="76" fitToHeight="0" orientation="portrait" r:id="rId3"/>
  <headerFooter>
    <oddFooter>&amp;L&amp;D&amp;Chttp://www.eva-stuttgart.de/aeltere-menschen.html&amp;RSeite &amp;P von &amp;N</oddFooter>
  </headerFooter>
  <rowBreaks count="3" manualBreakCount="3">
    <brk id="97" max="16383" man="1"/>
    <brk id="105" max="16383" man="1"/>
    <brk id="18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2"/>
  <sheetViews>
    <sheetView zoomScale="80" zoomScaleNormal="80" workbookViewId="0">
      <selection activeCell="Q36" sqref="Q36"/>
    </sheetView>
  </sheetViews>
  <sheetFormatPr baseColWidth="10" defaultRowHeight="12.75" x14ac:dyDescent="0.2"/>
  <cols>
    <col min="1" max="1" width="4.28515625" customWidth="1"/>
    <col min="2" max="2" width="9.5703125" customWidth="1"/>
    <col min="3" max="3" width="27.28515625" customWidth="1"/>
    <col min="4" max="4" width="3.7109375" customWidth="1"/>
    <col min="6" max="6" width="3.7109375" customWidth="1"/>
    <col min="8" max="8" width="3.7109375" customWidth="1"/>
    <col min="10" max="10" width="3.7109375" customWidth="1"/>
    <col min="12" max="12" width="3.7109375" customWidth="1"/>
    <col min="14" max="14" width="3.7109375" customWidth="1"/>
    <col min="15" max="15" width="17.42578125" customWidth="1"/>
  </cols>
  <sheetData>
    <row r="1" spans="2:15" ht="42.6" customHeight="1" x14ac:dyDescent="0.4">
      <c r="I1" s="253" t="s">
        <v>323</v>
      </c>
    </row>
    <row r="2" spans="2:15" ht="40.9" customHeight="1" thickBot="1" x14ac:dyDescent="0.25">
      <c r="I2" s="252" t="s">
        <v>251</v>
      </c>
    </row>
    <row r="3" spans="2:15" ht="40.15" customHeight="1" thickTop="1" x14ac:dyDescent="0.25">
      <c r="B3" s="396" t="s">
        <v>238</v>
      </c>
      <c r="C3" s="398"/>
      <c r="D3" s="400"/>
      <c r="E3" s="277" t="s">
        <v>239</v>
      </c>
      <c r="F3" s="402"/>
      <c r="G3" s="278" t="s">
        <v>239</v>
      </c>
      <c r="H3" s="378"/>
      <c r="I3" s="279" t="s">
        <v>239</v>
      </c>
      <c r="J3" s="378"/>
      <c r="K3" s="280" t="s">
        <v>239</v>
      </c>
      <c r="L3" s="378"/>
      <c r="M3" s="281" t="s">
        <v>239</v>
      </c>
      <c r="N3" s="380"/>
      <c r="O3" s="382"/>
    </row>
    <row r="4" spans="2:15" ht="26.45" customHeight="1" thickBot="1" x14ac:dyDescent="0.25">
      <c r="B4" s="397"/>
      <c r="C4" s="399"/>
      <c r="D4" s="401"/>
      <c r="E4" s="219">
        <v>1</v>
      </c>
      <c r="F4" s="403"/>
      <c r="G4" s="220">
        <v>2</v>
      </c>
      <c r="H4" s="379"/>
      <c r="I4" s="221">
        <v>3</v>
      </c>
      <c r="J4" s="379"/>
      <c r="K4" s="222">
        <v>4</v>
      </c>
      <c r="L4" s="379"/>
      <c r="M4" s="223">
        <v>5</v>
      </c>
      <c r="N4" s="381"/>
      <c r="O4" s="383"/>
    </row>
    <row r="5" spans="2:15" ht="23.45" customHeight="1" thickTop="1" x14ac:dyDescent="0.25">
      <c r="B5" s="427" t="s">
        <v>162</v>
      </c>
      <c r="C5" s="247" t="s">
        <v>12</v>
      </c>
      <c r="D5" s="429"/>
      <c r="E5" s="448" t="s">
        <v>160</v>
      </c>
      <c r="F5" s="433"/>
      <c r="G5" s="450">
        <v>316</v>
      </c>
      <c r="H5" s="433"/>
      <c r="I5" s="452">
        <v>545</v>
      </c>
      <c r="J5" s="433"/>
      <c r="K5" s="454">
        <v>728</v>
      </c>
      <c r="L5" s="435"/>
      <c r="M5" s="456">
        <v>901</v>
      </c>
      <c r="N5" s="436"/>
      <c r="O5" s="250" t="s">
        <v>241</v>
      </c>
    </row>
    <row r="6" spans="2:15" ht="52.15" customHeight="1" thickBot="1" x14ac:dyDescent="0.25">
      <c r="B6" s="428"/>
      <c r="C6" s="248" t="s">
        <v>240</v>
      </c>
      <c r="D6" s="430"/>
      <c r="E6" s="449"/>
      <c r="F6" s="434"/>
      <c r="G6" s="451"/>
      <c r="H6" s="434"/>
      <c r="I6" s="453"/>
      <c r="J6" s="434"/>
      <c r="K6" s="455"/>
      <c r="L6" s="379"/>
      <c r="M6" s="457"/>
      <c r="N6" s="437"/>
      <c r="O6" s="251" t="s">
        <v>242</v>
      </c>
    </row>
    <row r="7" spans="2:15" ht="76.900000000000006" customHeight="1" thickTop="1" x14ac:dyDescent="0.25">
      <c r="B7" s="427" t="s">
        <v>163</v>
      </c>
      <c r="C7" s="249" t="s">
        <v>243</v>
      </c>
      <c r="D7" s="429"/>
      <c r="E7" s="431" t="s">
        <v>160</v>
      </c>
      <c r="F7" s="433"/>
      <c r="G7" s="440">
        <v>724</v>
      </c>
      <c r="H7" s="433"/>
      <c r="I7" s="442">
        <v>1363</v>
      </c>
      <c r="J7" s="433"/>
      <c r="K7" s="444">
        <v>1693</v>
      </c>
      <c r="L7" s="435"/>
      <c r="M7" s="446">
        <v>2095</v>
      </c>
      <c r="N7" s="436"/>
      <c r="O7" s="438" t="s">
        <v>161</v>
      </c>
    </row>
    <row r="8" spans="2:15" ht="34.15" customHeight="1" thickBot="1" x14ac:dyDescent="0.25">
      <c r="B8" s="428"/>
      <c r="C8" s="246" t="s">
        <v>244</v>
      </c>
      <c r="D8" s="430"/>
      <c r="E8" s="432"/>
      <c r="F8" s="434"/>
      <c r="G8" s="441"/>
      <c r="H8" s="434"/>
      <c r="I8" s="443"/>
      <c r="J8" s="434"/>
      <c r="K8" s="445"/>
      <c r="L8" s="379"/>
      <c r="M8" s="447"/>
      <c r="N8" s="437"/>
      <c r="O8" s="439"/>
    </row>
    <row r="9" spans="2:15" ht="46.15" customHeight="1" thickTop="1" thickBot="1" x14ac:dyDescent="0.25">
      <c r="B9" s="224" t="s">
        <v>164</v>
      </c>
      <c r="C9" s="225" t="s">
        <v>237</v>
      </c>
      <c r="D9" s="226"/>
      <c r="E9" s="227" t="s">
        <v>160</v>
      </c>
      <c r="F9" s="228"/>
      <c r="G9" s="229">
        <v>689</v>
      </c>
      <c r="H9" s="228"/>
      <c r="I9" s="230">
        <v>1298</v>
      </c>
      <c r="J9" s="228"/>
      <c r="K9" s="231">
        <v>1612</v>
      </c>
      <c r="L9" s="232"/>
      <c r="M9" s="233">
        <v>1995</v>
      </c>
      <c r="N9" s="234"/>
      <c r="O9" s="235" t="s">
        <v>161</v>
      </c>
    </row>
    <row r="10" spans="2:15" ht="42" customHeight="1" thickTop="1" x14ac:dyDescent="0.25">
      <c r="B10" s="427" t="s">
        <v>76</v>
      </c>
      <c r="C10" s="245" t="s">
        <v>245</v>
      </c>
      <c r="D10" s="429"/>
      <c r="E10" s="431" t="s">
        <v>160</v>
      </c>
      <c r="F10" s="433"/>
      <c r="G10" s="236">
        <v>1612</v>
      </c>
      <c r="H10" s="433"/>
      <c r="I10" s="239">
        <v>1612</v>
      </c>
      <c r="J10" s="433"/>
      <c r="K10" s="241">
        <v>1612</v>
      </c>
      <c r="L10" s="435"/>
      <c r="M10" s="243">
        <v>1612</v>
      </c>
      <c r="N10" s="436"/>
      <c r="O10" s="438" t="s">
        <v>165</v>
      </c>
    </row>
    <row r="11" spans="2:15" ht="36" customHeight="1" thickBot="1" x14ac:dyDescent="0.25">
      <c r="B11" s="428"/>
      <c r="C11" s="238" t="s">
        <v>246</v>
      </c>
      <c r="D11" s="430"/>
      <c r="E11" s="432"/>
      <c r="F11" s="434"/>
      <c r="G11" s="237" t="s">
        <v>247</v>
      </c>
      <c r="H11" s="434"/>
      <c r="I11" s="240" t="s">
        <v>247</v>
      </c>
      <c r="J11" s="434"/>
      <c r="K11" s="242" t="s">
        <v>247</v>
      </c>
      <c r="L11" s="379"/>
      <c r="M11" s="244" t="s">
        <v>247</v>
      </c>
      <c r="N11" s="437"/>
      <c r="O11" s="439"/>
    </row>
    <row r="12" spans="2:15" ht="41.45" customHeight="1" thickTop="1" x14ac:dyDescent="0.25">
      <c r="B12" s="427" t="s">
        <v>166</v>
      </c>
      <c r="C12" s="245" t="s">
        <v>248</v>
      </c>
      <c r="D12" s="429"/>
      <c r="E12" s="431" t="s">
        <v>160</v>
      </c>
      <c r="F12" s="433"/>
      <c r="G12" s="236">
        <v>1774</v>
      </c>
      <c r="H12" s="433"/>
      <c r="I12" s="239">
        <v>1774</v>
      </c>
      <c r="J12" s="433"/>
      <c r="K12" s="241">
        <v>1774</v>
      </c>
      <c r="L12" s="435"/>
      <c r="M12" s="243">
        <v>1774</v>
      </c>
      <c r="N12" s="436"/>
      <c r="O12" s="438" t="s">
        <v>165</v>
      </c>
    </row>
    <row r="13" spans="2:15" ht="36.6" customHeight="1" thickBot="1" x14ac:dyDescent="0.25">
      <c r="B13" s="428"/>
      <c r="C13" s="238" t="s">
        <v>249</v>
      </c>
      <c r="D13" s="430"/>
      <c r="E13" s="432"/>
      <c r="F13" s="434"/>
      <c r="G13" s="237" t="s">
        <v>250</v>
      </c>
      <c r="H13" s="434"/>
      <c r="I13" s="240" t="s">
        <v>250</v>
      </c>
      <c r="J13" s="434"/>
      <c r="K13" s="242" t="s">
        <v>250</v>
      </c>
      <c r="L13" s="379"/>
      <c r="M13" s="244" t="s">
        <v>250</v>
      </c>
      <c r="N13" s="437"/>
      <c r="O13" s="439"/>
    </row>
    <row r="14" spans="2:15" ht="40.15" customHeight="1" thickTop="1" x14ac:dyDescent="0.25">
      <c r="B14" s="396" t="s">
        <v>238</v>
      </c>
      <c r="C14" s="398"/>
      <c r="D14" s="400"/>
      <c r="E14" s="277" t="s">
        <v>239</v>
      </c>
      <c r="F14" s="402"/>
      <c r="G14" s="278" t="s">
        <v>239</v>
      </c>
      <c r="H14" s="378"/>
      <c r="I14" s="279" t="s">
        <v>239</v>
      </c>
      <c r="J14" s="378"/>
      <c r="K14" s="280" t="s">
        <v>239</v>
      </c>
      <c r="L14" s="378"/>
      <c r="M14" s="281" t="s">
        <v>239</v>
      </c>
      <c r="N14" s="380"/>
      <c r="O14" s="382"/>
    </row>
    <row r="15" spans="2:15" ht="26.45" customHeight="1" thickBot="1" x14ac:dyDescent="0.25">
      <c r="B15" s="397"/>
      <c r="C15" s="399"/>
      <c r="D15" s="401"/>
      <c r="E15" s="219">
        <v>1</v>
      </c>
      <c r="F15" s="403"/>
      <c r="G15" s="220">
        <v>2</v>
      </c>
      <c r="H15" s="379"/>
      <c r="I15" s="221">
        <v>3</v>
      </c>
      <c r="J15" s="379"/>
      <c r="K15" s="222">
        <v>4</v>
      </c>
      <c r="L15" s="379"/>
      <c r="M15" s="223">
        <v>5</v>
      </c>
      <c r="N15" s="381"/>
      <c r="O15" s="383"/>
    </row>
    <row r="16" spans="2:15" ht="77.25" customHeight="1" thickTop="1" thickBot="1" x14ac:dyDescent="0.25">
      <c r="B16" s="282" t="s">
        <v>264</v>
      </c>
      <c r="C16" s="255" t="s">
        <v>265</v>
      </c>
      <c r="D16" s="283"/>
      <c r="E16" s="284">
        <v>125</v>
      </c>
      <c r="F16" s="285"/>
      <c r="G16" s="286">
        <v>125</v>
      </c>
      <c r="H16" s="285"/>
      <c r="I16" s="287">
        <v>125</v>
      </c>
      <c r="J16" s="285"/>
      <c r="K16" s="288">
        <v>125</v>
      </c>
      <c r="L16" s="289"/>
      <c r="M16" s="290">
        <v>125</v>
      </c>
      <c r="N16" s="291"/>
      <c r="O16" s="256" t="s">
        <v>263</v>
      </c>
    </row>
    <row r="17" spans="2:15" ht="20.45" customHeight="1" thickTop="1" x14ac:dyDescent="0.25">
      <c r="B17" s="384" t="s">
        <v>167</v>
      </c>
      <c r="C17" s="405" t="s">
        <v>252</v>
      </c>
      <c r="D17" s="386"/>
      <c r="E17" s="421">
        <v>4000</v>
      </c>
      <c r="F17" s="390"/>
      <c r="G17" s="415">
        <v>4000</v>
      </c>
      <c r="H17" s="390"/>
      <c r="I17" s="417">
        <v>4000</v>
      </c>
      <c r="J17" s="390"/>
      <c r="K17" s="419">
        <v>4000</v>
      </c>
      <c r="L17" s="370"/>
      <c r="M17" s="411">
        <v>4000</v>
      </c>
      <c r="N17" s="374"/>
      <c r="O17" s="303" t="s">
        <v>253</v>
      </c>
    </row>
    <row r="18" spans="2:15" ht="49.9" customHeight="1" thickBot="1" x14ac:dyDescent="0.25">
      <c r="B18" s="385"/>
      <c r="C18" s="406"/>
      <c r="D18" s="387"/>
      <c r="E18" s="422"/>
      <c r="F18" s="391"/>
      <c r="G18" s="416"/>
      <c r="H18" s="391"/>
      <c r="I18" s="418"/>
      <c r="J18" s="391"/>
      <c r="K18" s="420"/>
      <c r="L18" s="371"/>
      <c r="M18" s="412"/>
      <c r="N18" s="375"/>
      <c r="O18" s="304" t="s">
        <v>254</v>
      </c>
    </row>
    <row r="19" spans="2:15" ht="51.6" customHeight="1" thickTop="1" thickBot="1" x14ac:dyDescent="0.25">
      <c r="B19" s="257" t="s">
        <v>167</v>
      </c>
      <c r="C19" s="258" t="s">
        <v>336</v>
      </c>
      <c r="D19" s="259"/>
      <c r="E19" s="260" t="s">
        <v>14</v>
      </c>
      <c r="F19" s="261"/>
      <c r="G19" s="262" t="s">
        <v>14</v>
      </c>
      <c r="H19" s="261"/>
      <c r="I19" s="263" t="s">
        <v>14</v>
      </c>
      <c r="J19" s="261"/>
      <c r="K19" s="264" t="s">
        <v>14</v>
      </c>
      <c r="L19" s="265"/>
      <c r="M19" s="266" t="s">
        <v>14</v>
      </c>
      <c r="N19" s="267"/>
      <c r="O19" s="268" t="s">
        <v>168</v>
      </c>
    </row>
    <row r="20" spans="2:15" ht="48" customHeight="1" thickTop="1" thickBot="1" x14ac:dyDescent="0.25">
      <c r="B20" s="257" t="s">
        <v>167</v>
      </c>
      <c r="C20" s="269" t="s">
        <v>337</v>
      </c>
      <c r="D20" s="259"/>
      <c r="E20" s="270">
        <v>40</v>
      </c>
      <c r="F20" s="261"/>
      <c r="G20" s="271">
        <v>40</v>
      </c>
      <c r="H20" s="261"/>
      <c r="I20" s="272">
        <v>40</v>
      </c>
      <c r="J20" s="261"/>
      <c r="K20" s="273">
        <v>40</v>
      </c>
      <c r="L20" s="265"/>
      <c r="M20" s="274">
        <v>40</v>
      </c>
      <c r="N20" s="267"/>
      <c r="O20" s="275" t="s">
        <v>169</v>
      </c>
    </row>
    <row r="21" spans="2:15" ht="21.6" customHeight="1" thickTop="1" x14ac:dyDescent="0.25">
      <c r="B21" s="384" t="s">
        <v>335</v>
      </c>
      <c r="C21" s="249" t="s">
        <v>255</v>
      </c>
      <c r="D21" s="386"/>
      <c r="E21" s="388">
        <v>214</v>
      </c>
      <c r="F21" s="390"/>
      <c r="G21" s="392">
        <v>214</v>
      </c>
      <c r="H21" s="390"/>
      <c r="I21" s="413">
        <v>214</v>
      </c>
      <c r="J21" s="390"/>
      <c r="K21" s="423">
        <v>214</v>
      </c>
      <c r="L21" s="370"/>
      <c r="M21" s="425">
        <v>214</v>
      </c>
      <c r="N21" s="374"/>
      <c r="O21" s="376" t="s">
        <v>161</v>
      </c>
    </row>
    <row r="22" spans="2:15" ht="27" customHeight="1" thickBot="1" x14ac:dyDescent="0.25">
      <c r="B22" s="385"/>
      <c r="C22" s="292" t="s">
        <v>256</v>
      </c>
      <c r="D22" s="387"/>
      <c r="E22" s="389"/>
      <c r="F22" s="391"/>
      <c r="G22" s="393"/>
      <c r="H22" s="391"/>
      <c r="I22" s="414"/>
      <c r="J22" s="391"/>
      <c r="K22" s="424"/>
      <c r="L22" s="371"/>
      <c r="M22" s="426"/>
      <c r="N22" s="375"/>
      <c r="O22" s="377"/>
    </row>
    <row r="23" spans="2:15" ht="36" customHeight="1" thickTop="1" x14ac:dyDescent="0.25">
      <c r="B23" s="384" t="s">
        <v>170</v>
      </c>
      <c r="C23" s="405" t="s">
        <v>338</v>
      </c>
      <c r="D23" s="386"/>
      <c r="E23" s="407" t="s">
        <v>160</v>
      </c>
      <c r="F23" s="409"/>
      <c r="G23" s="295" t="s">
        <v>257</v>
      </c>
      <c r="H23" s="409"/>
      <c r="I23" s="296" t="s">
        <v>258</v>
      </c>
      <c r="J23" s="409"/>
      <c r="K23" s="297" t="s">
        <v>259</v>
      </c>
      <c r="L23" s="370"/>
      <c r="M23" s="298" t="s">
        <v>260</v>
      </c>
      <c r="N23" s="374"/>
      <c r="O23" s="294" t="s">
        <v>261</v>
      </c>
    </row>
    <row r="24" spans="2:15" ht="27" customHeight="1" thickBot="1" x14ac:dyDescent="0.25">
      <c r="B24" s="385"/>
      <c r="C24" s="406"/>
      <c r="D24" s="387"/>
      <c r="E24" s="408"/>
      <c r="F24" s="410"/>
      <c r="G24" s="299">
        <v>8</v>
      </c>
      <c r="H24" s="410"/>
      <c r="I24" s="300">
        <v>13</v>
      </c>
      <c r="J24" s="410"/>
      <c r="K24" s="301">
        <v>21</v>
      </c>
      <c r="L24" s="371"/>
      <c r="M24" s="302">
        <v>30</v>
      </c>
      <c r="N24" s="375"/>
      <c r="O24" s="293" t="s">
        <v>262</v>
      </c>
    </row>
    <row r="25" spans="2:15" ht="37.5" customHeight="1" thickTop="1" x14ac:dyDescent="0.2">
      <c r="B25" s="404" t="s">
        <v>342</v>
      </c>
      <c r="C25" s="404"/>
      <c r="D25" s="404"/>
      <c r="E25" s="404"/>
      <c r="F25" s="404"/>
      <c r="G25" s="404"/>
      <c r="H25" s="404"/>
      <c r="I25" s="404"/>
      <c r="J25" s="404"/>
      <c r="K25" s="404"/>
      <c r="L25" s="404"/>
      <c r="M25" s="404"/>
      <c r="N25" s="404"/>
      <c r="O25" s="404"/>
    </row>
    <row r="26" spans="2:15" ht="15" x14ac:dyDescent="0.2">
      <c r="B26" s="305" t="s">
        <v>339</v>
      </c>
    </row>
    <row r="27" spans="2:15" ht="15" x14ac:dyDescent="0.2">
      <c r="B27" s="305" t="s">
        <v>340</v>
      </c>
    </row>
    <row r="28" spans="2:15" ht="15" x14ac:dyDescent="0.2">
      <c r="B28" s="305" t="s">
        <v>341</v>
      </c>
    </row>
    <row r="29" spans="2:15" ht="42.6" customHeight="1" x14ac:dyDescent="0.4">
      <c r="I29" s="253" t="s">
        <v>268</v>
      </c>
    </row>
    <row r="30" spans="2:15" ht="40.9" customHeight="1" thickBot="1" x14ac:dyDescent="0.25">
      <c r="I30" s="252" t="s">
        <v>269</v>
      </c>
    </row>
    <row r="31" spans="2:15" ht="40.15" customHeight="1" thickTop="1" x14ac:dyDescent="0.25">
      <c r="B31" s="396" t="s">
        <v>238</v>
      </c>
      <c r="C31" s="398"/>
      <c r="D31" s="400"/>
      <c r="E31" s="277" t="s">
        <v>239</v>
      </c>
      <c r="F31" s="402"/>
      <c r="G31" s="278" t="s">
        <v>239</v>
      </c>
      <c r="H31" s="378"/>
      <c r="I31" s="279" t="s">
        <v>239</v>
      </c>
      <c r="J31" s="378"/>
      <c r="K31" s="280" t="s">
        <v>239</v>
      </c>
      <c r="L31" s="378"/>
      <c r="M31" s="281" t="s">
        <v>239</v>
      </c>
      <c r="N31" s="380"/>
      <c r="O31" s="382"/>
    </row>
    <row r="32" spans="2:15" ht="26.45" customHeight="1" thickBot="1" x14ac:dyDescent="0.25">
      <c r="B32" s="397"/>
      <c r="C32" s="399"/>
      <c r="D32" s="401"/>
      <c r="E32" s="254" t="s">
        <v>272</v>
      </c>
      <c r="F32" s="403"/>
      <c r="G32" s="220">
        <v>2</v>
      </c>
      <c r="H32" s="379"/>
      <c r="I32" s="221">
        <v>3</v>
      </c>
      <c r="J32" s="379"/>
      <c r="K32" s="222">
        <v>4</v>
      </c>
      <c r="L32" s="379"/>
      <c r="M32" s="223">
        <v>5</v>
      </c>
      <c r="N32" s="381"/>
      <c r="O32" s="383"/>
    </row>
    <row r="33" spans="2:15" ht="36.75" thickTop="1" x14ac:dyDescent="0.2">
      <c r="B33" s="384" t="s">
        <v>171</v>
      </c>
      <c r="C33" s="276" t="s">
        <v>266</v>
      </c>
      <c r="D33" s="386"/>
      <c r="E33" s="388">
        <v>125</v>
      </c>
      <c r="F33" s="390"/>
      <c r="G33" s="392">
        <v>770</v>
      </c>
      <c r="H33" s="390"/>
      <c r="I33" s="394">
        <v>1262</v>
      </c>
      <c r="J33" s="390"/>
      <c r="K33" s="368">
        <v>1775</v>
      </c>
      <c r="L33" s="370"/>
      <c r="M33" s="372">
        <v>2005</v>
      </c>
      <c r="N33" s="374"/>
      <c r="O33" s="376" t="s">
        <v>161</v>
      </c>
    </row>
    <row r="34" spans="2:15" ht="57.75" thickBot="1" x14ac:dyDescent="0.25">
      <c r="B34" s="385"/>
      <c r="C34" s="306" t="s">
        <v>267</v>
      </c>
      <c r="D34" s="387"/>
      <c r="E34" s="389"/>
      <c r="F34" s="391"/>
      <c r="G34" s="393"/>
      <c r="H34" s="391"/>
      <c r="I34" s="395"/>
      <c r="J34" s="391"/>
      <c r="K34" s="369"/>
      <c r="L34" s="371"/>
      <c r="M34" s="373"/>
      <c r="N34" s="375"/>
      <c r="O34" s="377"/>
    </row>
    <row r="35" spans="2:15" ht="55.5" thickTop="1" thickBot="1" x14ac:dyDescent="0.25">
      <c r="B35" s="307"/>
      <c r="C35" s="308" t="s">
        <v>343</v>
      </c>
      <c r="D35" s="259"/>
      <c r="E35" s="309">
        <v>3125</v>
      </c>
      <c r="F35" s="261"/>
      <c r="G35" s="309">
        <v>3670</v>
      </c>
      <c r="H35" s="261"/>
      <c r="I35" s="309">
        <v>4126</v>
      </c>
      <c r="J35" s="261"/>
      <c r="K35" s="309">
        <v>4675</v>
      </c>
      <c r="L35" s="265"/>
      <c r="M35" s="309">
        <v>4905</v>
      </c>
      <c r="N35" s="267"/>
      <c r="O35" s="310" t="s">
        <v>161</v>
      </c>
    </row>
    <row r="36" spans="2:15" ht="56.45" customHeight="1" thickTop="1" thickBot="1" x14ac:dyDescent="0.25">
      <c r="B36" s="365" t="s">
        <v>315</v>
      </c>
      <c r="C36" s="366"/>
      <c r="D36" s="326"/>
      <c r="E36" s="329">
        <v>3000</v>
      </c>
      <c r="F36" s="330"/>
      <c r="G36" s="329">
        <v>2900</v>
      </c>
      <c r="H36" s="330"/>
      <c r="I36" s="329">
        <v>2900</v>
      </c>
      <c r="J36" s="330"/>
      <c r="K36" s="329">
        <v>2900</v>
      </c>
      <c r="L36" s="331"/>
      <c r="M36" s="329">
        <v>2900</v>
      </c>
      <c r="N36" s="327"/>
      <c r="O36" s="328" t="s">
        <v>161</v>
      </c>
    </row>
    <row r="37" spans="2:15" ht="13.5" thickTop="1" x14ac:dyDescent="0.2"/>
    <row r="38" spans="2:15" ht="18" customHeight="1" x14ac:dyDescent="0.2">
      <c r="B38" s="459" t="s">
        <v>273</v>
      </c>
    </row>
    <row r="39" spans="2:15" ht="49.5" customHeight="1" x14ac:dyDescent="0.2">
      <c r="B39" s="458" t="s">
        <v>344</v>
      </c>
      <c r="C39" s="458"/>
      <c r="D39" s="458"/>
      <c r="E39" s="458"/>
      <c r="F39" s="458"/>
      <c r="G39" s="458"/>
      <c r="H39" s="458"/>
      <c r="I39" s="458"/>
      <c r="J39" s="458"/>
      <c r="K39" s="458"/>
      <c r="L39" s="458"/>
      <c r="M39" s="458"/>
      <c r="N39" s="458"/>
      <c r="O39" s="458"/>
    </row>
    <row r="40" spans="2:15" ht="15" x14ac:dyDescent="0.2">
      <c r="B40" s="311" t="s">
        <v>270</v>
      </c>
    </row>
    <row r="41" spans="2:15" ht="15" x14ac:dyDescent="0.2">
      <c r="B41" s="312" t="s">
        <v>271</v>
      </c>
    </row>
    <row r="43" spans="2:15" ht="30" x14ac:dyDescent="0.4">
      <c r="H43" s="253" t="s">
        <v>326</v>
      </c>
    </row>
    <row r="44" spans="2:15" ht="124.15" customHeight="1" x14ac:dyDescent="0.2">
      <c r="B44" s="367" t="s">
        <v>331</v>
      </c>
      <c r="C44" s="367"/>
      <c r="D44" s="367"/>
      <c r="E44" s="367"/>
      <c r="F44" s="367"/>
      <c r="G44" s="367"/>
      <c r="H44" s="367"/>
      <c r="I44" s="367"/>
      <c r="J44" s="367"/>
      <c r="K44" s="367"/>
      <c r="L44" s="367"/>
      <c r="M44" s="367"/>
      <c r="N44" s="367"/>
      <c r="O44" s="367"/>
    </row>
    <row r="45" spans="2:15" ht="14.45" customHeight="1" thickBot="1" x14ac:dyDescent="0.25"/>
    <row r="46" spans="2:15" ht="37.5" thickTop="1" thickBot="1" x14ac:dyDescent="0.25">
      <c r="B46" s="345" t="s">
        <v>238</v>
      </c>
      <c r="D46" s="324"/>
      <c r="E46" s="332" t="s">
        <v>328</v>
      </c>
      <c r="F46" s="323"/>
      <c r="G46" s="332" t="s">
        <v>329</v>
      </c>
      <c r="H46" s="323"/>
      <c r="I46" s="332" t="s">
        <v>330</v>
      </c>
      <c r="J46" s="323"/>
      <c r="K46" s="332" t="s">
        <v>316</v>
      </c>
    </row>
    <row r="47" spans="2:15" ht="55.9" customHeight="1" thickTop="1" thickBot="1" x14ac:dyDescent="0.25">
      <c r="B47" s="346" t="s">
        <v>327</v>
      </c>
      <c r="C47" s="338" t="s">
        <v>332</v>
      </c>
      <c r="D47" s="339"/>
      <c r="E47" s="340" t="s">
        <v>317</v>
      </c>
      <c r="F47" s="341"/>
      <c r="G47" s="340" t="s">
        <v>318</v>
      </c>
      <c r="H47" s="341"/>
      <c r="I47" s="340" t="s">
        <v>319</v>
      </c>
      <c r="J47" s="341"/>
      <c r="K47" s="340" t="s">
        <v>320</v>
      </c>
    </row>
    <row r="48" spans="2:15" ht="61.9" customHeight="1" thickTop="1" thickBot="1" x14ac:dyDescent="0.25">
      <c r="B48" s="347"/>
      <c r="C48" s="347" t="s">
        <v>334</v>
      </c>
      <c r="D48" s="259"/>
      <c r="E48" s="348">
        <v>1600</v>
      </c>
      <c r="F48" s="261"/>
      <c r="G48" s="348">
        <v>1600</v>
      </c>
      <c r="H48" s="261"/>
      <c r="I48" s="348">
        <v>1600</v>
      </c>
      <c r="J48" s="261"/>
      <c r="K48" s="348">
        <v>1600</v>
      </c>
    </row>
    <row r="49" spans="2:11" ht="37.9" customHeight="1" thickTop="1" thickBot="1" x14ac:dyDescent="0.25">
      <c r="B49" s="335"/>
      <c r="C49" s="336" t="s">
        <v>333</v>
      </c>
      <c r="D49" s="259"/>
      <c r="E49" s="337">
        <v>80</v>
      </c>
      <c r="F49" s="261"/>
      <c r="G49" s="337">
        <v>400</v>
      </c>
      <c r="H49" s="261"/>
      <c r="I49" s="337">
        <v>720</v>
      </c>
      <c r="J49" s="261"/>
      <c r="K49" s="337">
        <v>1120</v>
      </c>
    </row>
    <row r="50" spans="2:11" ht="46.9" customHeight="1" thickTop="1" thickBot="1" x14ac:dyDescent="0.25">
      <c r="B50" s="333"/>
      <c r="C50" s="334" t="s">
        <v>322</v>
      </c>
      <c r="D50" s="259"/>
      <c r="E50" s="329">
        <v>2900</v>
      </c>
      <c r="F50" s="330"/>
      <c r="G50" s="329">
        <v>2900</v>
      </c>
      <c r="H50" s="330"/>
      <c r="I50" s="329">
        <v>2900</v>
      </c>
      <c r="J50" s="330"/>
      <c r="K50" s="329">
        <v>2900</v>
      </c>
    </row>
    <row r="51" spans="2:11" ht="61.15" customHeight="1" thickTop="1" thickBot="1" x14ac:dyDescent="0.25">
      <c r="B51" s="342"/>
      <c r="C51" s="343" t="s">
        <v>321</v>
      </c>
      <c r="D51" s="259"/>
      <c r="E51" s="344">
        <v>2820</v>
      </c>
      <c r="F51" s="261"/>
      <c r="G51" s="344">
        <v>2500</v>
      </c>
      <c r="H51" s="261"/>
      <c r="I51" s="344">
        <v>2180</v>
      </c>
      <c r="J51" s="261"/>
      <c r="K51" s="344">
        <v>1780</v>
      </c>
    </row>
    <row r="52" spans="2:11" ht="13.5" thickTop="1" x14ac:dyDescent="0.2"/>
  </sheetData>
  <sheetProtection password="E764" sheet="1" objects="1" scenarios="1"/>
  <mergeCells count="122">
    <mergeCell ref="L3:L4"/>
    <mergeCell ref="N3:N4"/>
    <mergeCell ref="O3:O4"/>
    <mergeCell ref="B5:B6"/>
    <mergeCell ref="D5:D6"/>
    <mergeCell ref="E5:E6"/>
    <mergeCell ref="F5:F6"/>
    <mergeCell ref="G5:G6"/>
    <mergeCell ref="H5:H6"/>
    <mergeCell ref="I5:I6"/>
    <mergeCell ref="B3:B4"/>
    <mergeCell ref="C3:C4"/>
    <mergeCell ref="D3:D4"/>
    <mergeCell ref="F3:F4"/>
    <mergeCell ref="H3:H4"/>
    <mergeCell ref="J3:J4"/>
    <mergeCell ref="J5:J6"/>
    <mergeCell ref="K5:K6"/>
    <mergeCell ref="L5:L6"/>
    <mergeCell ref="M5:M6"/>
    <mergeCell ref="N5:N6"/>
    <mergeCell ref="B7:B8"/>
    <mergeCell ref="D7:D8"/>
    <mergeCell ref="E7:E8"/>
    <mergeCell ref="F7:F8"/>
    <mergeCell ref="G7:G8"/>
    <mergeCell ref="N7:N8"/>
    <mergeCell ref="O7:O8"/>
    <mergeCell ref="B10:B11"/>
    <mergeCell ref="D10:D11"/>
    <mergeCell ref="E10:E11"/>
    <mergeCell ref="F10:F11"/>
    <mergeCell ref="H10:H11"/>
    <mergeCell ref="J10:J11"/>
    <mergeCell ref="L10:L11"/>
    <mergeCell ref="N10:N11"/>
    <mergeCell ref="H7:H8"/>
    <mergeCell ref="I7:I8"/>
    <mergeCell ref="J7:J8"/>
    <mergeCell ref="K7:K8"/>
    <mergeCell ref="L7:L8"/>
    <mergeCell ref="M7:M8"/>
    <mergeCell ref="O10:O11"/>
    <mergeCell ref="B12:B13"/>
    <mergeCell ref="D12:D13"/>
    <mergeCell ref="E12:E13"/>
    <mergeCell ref="F12:F13"/>
    <mergeCell ref="H12:H13"/>
    <mergeCell ref="J12:J13"/>
    <mergeCell ref="L12:L13"/>
    <mergeCell ref="N12:N13"/>
    <mergeCell ref="O12:O13"/>
    <mergeCell ref="L14:L15"/>
    <mergeCell ref="N14:N15"/>
    <mergeCell ref="O14:O15"/>
    <mergeCell ref="B14:B15"/>
    <mergeCell ref="C14:C15"/>
    <mergeCell ref="D14:D15"/>
    <mergeCell ref="F14:F15"/>
    <mergeCell ref="H14:H15"/>
    <mergeCell ref="J14:J15"/>
    <mergeCell ref="M17:M18"/>
    <mergeCell ref="N17:N18"/>
    <mergeCell ref="B21:B22"/>
    <mergeCell ref="D21:D22"/>
    <mergeCell ref="E21:E22"/>
    <mergeCell ref="F21:F22"/>
    <mergeCell ref="G21:G22"/>
    <mergeCell ref="H21:H22"/>
    <mergeCell ref="I21:I22"/>
    <mergeCell ref="J21:J22"/>
    <mergeCell ref="G17:G18"/>
    <mergeCell ref="H17:H18"/>
    <mergeCell ref="I17:I18"/>
    <mergeCell ref="J17:J18"/>
    <mergeCell ref="K17:K18"/>
    <mergeCell ref="L17:L18"/>
    <mergeCell ref="B17:B18"/>
    <mergeCell ref="C17:C18"/>
    <mergeCell ref="D17:D18"/>
    <mergeCell ref="E17:E18"/>
    <mergeCell ref="F17:F18"/>
    <mergeCell ref="K21:K22"/>
    <mergeCell ref="L21:L22"/>
    <mergeCell ref="M21:M22"/>
    <mergeCell ref="N21:N22"/>
    <mergeCell ref="O21:O22"/>
    <mergeCell ref="B23:B24"/>
    <mergeCell ref="C23:C24"/>
    <mergeCell ref="D23:D24"/>
    <mergeCell ref="E23:E24"/>
    <mergeCell ref="F23:F24"/>
    <mergeCell ref="H23:H24"/>
    <mergeCell ref="J23:J24"/>
    <mergeCell ref="L23:L24"/>
    <mergeCell ref="N23:N24"/>
    <mergeCell ref="B31:B32"/>
    <mergeCell ref="C31:C32"/>
    <mergeCell ref="D31:D32"/>
    <mergeCell ref="F31:F32"/>
    <mergeCell ref="H31:H32"/>
    <mergeCell ref="J31:J32"/>
    <mergeCell ref="B25:O25"/>
    <mergeCell ref="B36:C36"/>
    <mergeCell ref="B44:O44"/>
    <mergeCell ref="K33:K34"/>
    <mergeCell ref="L33:L34"/>
    <mergeCell ref="M33:M34"/>
    <mergeCell ref="N33:N34"/>
    <mergeCell ref="O33:O34"/>
    <mergeCell ref="L31:L32"/>
    <mergeCell ref="N31:N32"/>
    <mergeCell ref="O31:O32"/>
    <mergeCell ref="B33:B34"/>
    <mergeCell ref="D33:D34"/>
    <mergeCell ref="E33:E34"/>
    <mergeCell ref="F33:F34"/>
    <mergeCell ref="G33:G34"/>
    <mergeCell ref="H33:H34"/>
    <mergeCell ref="I33:I34"/>
    <mergeCell ref="J33:J34"/>
    <mergeCell ref="B39:O39"/>
  </mergeCells>
  <pageMargins left="0.7" right="0.7" top="0.78740157499999996" bottom="0.78740157499999996" header="0.3" footer="0.3"/>
  <pageSetup paperSize="9" scale="64" fitToHeight="0"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Anleitung </vt:lpstr>
      <vt:lpstr>Individuelle Leistungen</vt:lpstr>
      <vt:lpstr>Überblick Leistungen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Kostenberechnung für Pflege</dc:title>
  <dc:creator>Günther Schwarz</dc:creator>
  <cp:lastModifiedBy>GSchwarz</cp:lastModifiedBy>
  <cp:lastPrinted>2022-01-03T11:15:28Z</cp:lastPrinted>
  <dcterms:created xsi:type="dcterms:W3CDTF">2001-02-18T10:23:02Z</dcterms:created>
  <dcterms:modified xsi:type="dcterms:W3CDTF">2022-01-03T11:17:27Z</dcterms:modified>
</cp:coreProperties>
</file>